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3. NĂM 2026\10. PHỐI HỢP LĨNH VỰC NGÂN SÁCH- BC THU,CHI; CÔNG KHAI, TQT\0. CÔNG KHAI QUYẾT TOÁN NS 2025\"/>
    </mc:Choice>
  </mc:AlternateContent>
  <bookViews>
    <workbookView xWindow="-120" yWindow="-120" windowWidth="29040" windowHeight="15840" firstSheet="1" activeTab="1"/>
  </bookViews>
  <sheets>
    <sheet name="NĐ31-Biểu 49" sheetId="15" state="hidden" r:id="rId1"/>
    <sheet name="NĐ31- Biểu 48- cân đối 2025" sheetId="14" r:id="rId2"/>
    <sheet name="NĐ31- Biểu 50" sheetId="17" r:id="rId3"/>
    <sheet name="NĐ31- Biểu 51- QT chi-lĩnh vưc" sheetId="19" r:id="rId4"/>
    <sheet name="NĐ31- Biểu 52- QT chi" sheetId="18" r:id="rId5"/>
    <sheet name="NĐ31- Biểu 53" sheetId="27" state="hidden" r:id="rId6"/>
    <sheet name="NĐ31- Biểu 54- QT chi-cq" sheetId="26" r:id="rId7"/>
    <sheet name="NĐ31- Biểu 55" sheetId="34" r:id="rId8"/>
    <sheet name="NĐ31- Biểu 56-QT chi TX-cq" sheetId="24" r:id="rId9"/>
    <sheet name="NĐ31- Biểu 57-QT chi TX-nguồn" sheetId="23" r:id="rId10"/>
    <sheet name="NĐ31- Biểu 58" sheetId="22" state="hidden" r:id="rId11"/>
    <sheet name="NĐ31- Biểu 59" sheetId="21" state="hidden" r:id="rId12"/>
    <sheet name="NĐ31- Biểu số 58" sheetId="35" r:id="rId13"/>
    <sheet name="NĐ 31- Biểu 59" sheetId="36" r:id="rId14"/>
    <sheet name="NĐ 31- Biểu 60" sheetId="37" r:id="rId15"/>
    <sheet name="TT342-Biểu 60-ok" sheetId="1" state="hidden" r:id="rId16"/>
    <sheet name="TT342- Biểu 61-ok" sheetId="2" state="hidden" r:id="rId17"/>
    <sheet name="TT342- Biểu 62-ok" sheetId="3" state="hidden" r:id="rId18"/>
    <sheet name="TT342- Biểu 63" sheetId="32" state="hidden" r:id="rId19"/>
    <sheet name="TT 342- Biểu 64" sheetId="31" state="hidden" r:id="rId20"/>
    <sheet name="TT342- Biểu 66" sheetId="6" state="hidden" r:id="rId21"/>
    <sheet name="TT342-Biểu 67" sheetId="33" state="hidden" r:id="rId22"/>
    <sheet name="TT342- Biểu 68-ok" sheetId="7" state="hidden" r:id="rId23"/>
    <sheet name="TT342- Biểu 69" sheetId="8" state="hidden" r:id="rId24"/>
    <sheet name="TT342- Biểu 70" sheetId="9" state="hidden" r:id="rId25"/>
    <sheet name="Phụ lục 04-ok" sheetId="12" state="hidden" r:id="rId26"/>
  </sheets>
  <externalReferences>
    <externalReference r:id="rId27"/>
    <externalReference r:id="rId28"/>
    <externalReference r:id="rId29"/>
    <externalReference r:id="rId30"/>
    <externalReference r:id="rId31"/>
    <externalReference r:id="rId32"/>
  </externalReferences>
  <definedNames>
    <definedName name="_xlnm.Print_Titles" localSheetId="1">'NĐ31- Biểu 48- cân đối 2025'!$7:$8</definedName>
    <definedName name="_xlnm.Print_Titles" localSheetId="2">'NĐ31- Biểu 50'!$7:$9</definedName>
    <definedName name="_xlnm.Print_Titles" localSheetId="4">'NĐ31- Biểu 52- QT chi'!$8:$10</definedName>
    <definedName name="_xlnm.Print_Titles" localSheetId="5">'NĐ31- Biểu 53'!$11:$13</definedName>
    <definedName name="_xlnm.Print_Titles" localSheetId="6">'NĐ31- Biểu 54- QT chi-cq'!$7:$10</definedName>
    <definedName name="_xlnm.Print_Titles" localSheetId="8">'NĐ31- Biểu 56-QT chi TX-cq'!$7:$9</definedName>
    <definedName name="_xlnm.Print_Titles" localSheetId="9">'NĐ31- Biểu 57-QT chi TX-nguồn'!$7:$9</definedName>
    <definedName name="_xlnm.Print_Titles" localSheetId="0">'NĐ31-Biểu 49'!$11:$12</definedName>
    <definedName name="_xlnm.Print_Titles" localSheetId="19">'TT 342- Biểu 64'!$11:$11</definedName>
    <definedName name="_xlnm.Print_Titles" localSheetId="16">'TT342- Biểu 61-ok'!$9:$11</definedName>
    <definedName name="_xlnm.Print_Titles" localSheetId="17">'TT342- Biểu 62-ok'!$9:$11</definedName>
    <definedName name="_xlnm.Print_Titles" localSheetId="18">'TT342- Biểu 63'!$10:$11</definedName>
    <definedName name="_xlnm.Print_Titles" localSheetId="20">'TT342- Biểu 66'!$9:$11</definedName>
    <definedName name="_xlnm.Print_Titles" localSheetId="23">'TT342- Biểu 69'!$10:$11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3" i="24" l="1"/>
  <c r="F112" i="26"/>
  <c r="C112" i="26" s="1"/>
  <c r="D12" i="24"/>
  <c r="Q12" i="24"/>
  <c r="J111" i="26"/>
  <c r="N91" i="26"/>
  <c r="C91" i="26"/>
  <c r="U12" i="24" l="1"/>
  <c r="N18" i="26" l="1"/>
  <c r="N19" i="26"/>
  <c r="N20" i="26"/>
  <c r="N21" i="26"/>
  <c r="N22" i="26"/>
  <c r="N23" i="26"/>
  <c r="N24" i="26"/>
  <c r="N25" i="26"/>
  <c r="N26" i="26"/>
  <c r="N27" i="26"/>
  <c r="N29" i="26"/>
  <c r="N30" i="26"/>
  <c r="N31" i="26"/>
  <c r="N32" i="26"/>
  <c r="N33" i="26"/>
  <c r="N34" i="26"/>
  <c r="N35" i="26"/>
  <c r="N36" i="26"/>
  <c r="N37" i="26"/>
  <c r="N39"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2" i="26"/>
  <c r="N93" i="26"/>
  <c r="N94" i="26"/>
  <c r="N96" i="26"/>
  <c r="N97" i="26"/>
  <c r="N98" i="26"/>
  <c r="N99" i="26"/>
  <c r="N100" i="26"/>
  <c r="N101" i="26"/>
  <c r="N103" i="26"/>
  <c r="N104" i="26"/>
  <c r="N106" i="26"/>
  <c r="N108" i="26"/>
  <c r="N17" i="26"/>
  <c r="N14" i="26"/>
  <c r="N15" i="26"/>
  <c r="D12" i="14" l="1"/>
  <c r="D18" i="14"/>
  <c r="D19" i="14"/>
  <c r="H10" i="37"/>
  <c r="G10" i="37"/>
  <c r="L12" i="36"/>
  <c r="W12" i="36"/>
  <c r="T12" i="36"/>
  <c r="M12" i="36"/>
  <c r="K12" i="36" s="1"/>
  <c r="E12" i="36"/>
  <c r="C12" i="36" s="1"/>
  <c r="T12" i="35"/>
  <c r="M12" i="35"/>
  <c r="I41" i="26"/>
  <c r="F12" i="26"/>
  <c r="G12" i="26"/>
  <c r="H14" i="26"/>
  <c r="H15" i="26"/>
  <c r="H17" i="26"/>
  <c r="H18" i="26"/>
  <c r="H19" i="26"/>
  <c r="H20" i="26"/>
  <c r="H21" i="26"/>
  <c r="H22" i="26"/>
  <c r="H23" i="26"/>
  <c r="H24" i="26"/>
  <c r="H25" i="26"/>
  <c r="H26" i="26"/>
  <c r="H27" i="26"/>
  <c r="H29" i="26"/>
  <c r="H30" i="26"/>
  <c r="H31" i="26"/>
  <c r="H32" i="26"/>
  <c r="H33" i="26"/>
  <c r="H34" i="26"/>
  <c r="H35" i="26"/>
  <c r="H36" i="26"/>
  <c r="H37" i="26"/>
  <c r="H39" i="26"/>
  <c r="H41" i="26"/>
  <c r="H42" i="26"/>
  <c r="H43" i="26"/>
  <c r="H44" i="26"/>
  <c r="H45" i="26"/>
  <c r="H46" i="26"/>
  <c r="H47" i="26"/>
  <c r="H48" i="26"/>
  <c r="H49" i="26"/>
  <c r="H50" i="26"/>
  <c r="H51" i="26"/>
  <c r="H52" i="26"/>
  <c r="H53" i="26"/>
  <c r="H54" i="26"/>
  <c r="H55" i="26"/>
  <c r="H56" i="26"/>
  <c r="H57" i="26"/>
  <c r="H58" i="26"/>
  <c r="H59" i="26"/>
  <c r="H60" i="26"/>
  <c r="H61" i="26"/>
  <c r="H62" i="26"/>
  <c r="H63" i="26"/>
  <c r="H64" i="26"/>
  <c r="H65" i="26"/>
  <c r="H66" i="26"/>
  <c r="H67" i="26"/>
  <c r="H68" i="26"/>
  <c r="H69" i="26"/>
  <c r="H70" i="26"/>
  <c r="H71" i="26"/>
  <c r="H72" i="26"/>
  <c r="H73" i="26"/>
  <c r="H74" i="26"/>
  <c r="H75" i="26"/>
  <c r="H76" i="26"/>
  <c r="H77" i="26"/>
  <c r="H78" i="26"/>
  <c r="H79" i="26"/>
  <c r="H80" i="26"/>
  <c r="H81" i="26"/>
  <c r="H82" i="26"/>
  <c r="H83" i="26"/>
  <c r="H84" i="26"/>
  <c r="H85" i="26"/>
  <c r="H86" i="26"/>
  <c r="H87" i="26"/>
  <c r="H88" i="26"/>
  <c r="H89" i="26"/>
  <c r="H90" i="26"/>
  <c r="H91" i="26"/>
  <c r="H92" i="26"/>
  <c r="H93" i="26"/>
  <c r="H94" i="26"/>
  <c r="H96" i="26"/>
  <c r="H97" i="26"/>
  <c r="H98" i="26"/>
  <c r="H99" i="26"/>
  <c r="H100" i="26"/>
  <c r="H101" i="26"/>
  <c r="H103" i="26"/>
  <c r="H104" i="26"/>
  <c r="H106" i="26"/>
  <c r="H108" i="26"/>
  <c r="I107" i="26"/>
  <c r="I105" i="26"/>
  <c r="I102" i="26"/>
  <c r="I95" i="26"/>
  <c r="I38" i="26"/>
  <c r="I28" i="26"/>
  <c r="I16" i="26"/>
  <c r="I13" i="26"/>
  <c r="C14" i="26"/>
  <c r="C15" i="26"/>
  <c r="C17" i="26"/>
  <c r="C18" i="26"/>
  <c r="C19" i="26"/>
  <c r="C20" i="26"/>
  <c r="C21" i="26"/>
  <c r="C22" i="26"/>
  <c r="C23" i="26"/>
  <c r="C24" i="26"/>
  <c r="C25" i="26"/>
  <c r="C26" i="26"/>
  <c r="C27" i="26"/>
  <c r="C29" i="26"/>
  <c r="C30" i="26"/>
  <c r="C31" i="26"/>
  <c r="C32" i="26"/>
  <c r="C33" i="26"/>
  <c r="C34" i="26"/>
  <c r="C35" i="26"/>
  <c r="C36" i="26"/>
  <c r="C37" i="26"/>
  <c r="C39"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2" i="26"/>
  <c r="C93" i="26"/>
  <c r="C94" i="26"/>
  <c r="C96" i="26"/>
  <c r="C97" i="26"/>
  <c r="C98" i="26"/>
  <c r="C99" i="26"/>
  <c r="C100" i="26"/>
  <c r="C101" i="26"/>
  <c r="C103" i="26"/>
  <c r="C104" i="26"/>
  <c r="C106" i="26"/>
  <c r="C108" i="26"/>
  <c r="E107" i="26"/>
  <c r="C107" i="26" s="1"/>
  <c r="E105" i="26"/>
  <c r="C105" i="26" s="1"/>
  <c r="E102" i="26"/>
  <c r="C102" i="26" s="1"/>
  <c r="E95" i="26"/>
  <c r="C95" i="26" s="1"/>
  <c r="E41" i="26"/>
  <c r="C41" i="26" s="1"/>
  <c r="E38" i="26"/>
  <c r="C38" i="26" s="1"/>
  <c r="E28" i="26"/>
  <c r="C28" i="26" s="1"/>
  <c r="E16" i="26"/>
  <c r="E13" i="26"/>
  <c r="C13" i="26" s="1"/>
  <c r="H13" i="26" l="1"/>
  <c r="N13" i="26"/>
  <c r="H28" i="26"/>
  <c r="N28" i="26"/>
  <c r="I40" i="26"/>
  <c r="N95" i="26"/>
  <c r="H105" i="26"/>
  <c r="N105" i="26"/>
  <c r="H16" i="26"/>
  <c r="N16" i="26"/>
  <c r="H38" i="26"/>
  <c r="N38" i="26"/>
  <c r="H102" i="26"/>
  <c r="N102" i="26"/>
  <c r="H107" i="26"/>
  <c r="N107" i="26"/>
  <c r="N41" i="26"/>
  <c r="J12" i="35"/>
  <c r="S12" i="36"/>
  <c r="I12" i="26"/>
  <c r="C16" i="26"/>
  <c r="C12" i="26" s="1"/>
  <c r="H95" i="26"/>
  <c r="E40" i="26"/>
  <c r="C40" i="26" s="1"/>
  <c r="H40" i="26"/>
  <c r="H12" i="26" s="1"/>
  <c r="I12" i="35" l="1"/>
  <c r="N40" i="26"/>
  <c r="E12" i="26"/>
  <c r="D10" i="34" s="1"/>
  <c r="N12" i="26" l="1"/>
  <c r="U10" i="34"/>
  <c r="S10" i="34"/>
  <c r="O10" i="34"/>
  <c r="K10" i="34"/>
  <c r="I10" i="34"/>
  <c r="F10" i="34"/>
  <c r="C42" i="34"/>
  <c r="O21" i="34"/>
  <c r="O12" i="34"/>
  <c r="T10" i="34"/>
  <c r="L10" i="34"/>
  <c r="J10" i="34"/>
  <c r="H10" i="34"/>
  <c r="E10" i="34" l="1"/>
  <c r="D12" i="18" l="1"/>
  <c r="S12" i="35" s="1"/>
  <c r="F62" i="17"/>
  <c r="A5" i="17" l="1"/>
  <c r="F36" i="18" l="1"/>
  <c r="F32" i="18"/>
  <c r="E114" i="26" l="1"/>
  <c r="G114" i="26"/>
  <c r="G109" i="26" s="1"/>
  <c r="G11" i="26" s="1"/>
  <c r="I114" i="26"/>
  <c r="K114" i="26"/>
  <c r="K109" i="26" s="1"/>
  <c r="K11" i="26" s="1"/>
  <c r="L122" i="26"/>
  <c r="L120" i="26"/>
  <c r="L119" i="26"/>
  <c r="E110" i="26"/>
  <c r="E109" i="26" s="1"/>
  <c r="E11" i="26" s="1"/>
  <c r="G110" i="26"/>
  <c r="I110" i="26"/>
  <c r="I109" i="26" s="1"/>
  <c r="I11" i="26" s="1"/>
  <c r="N11" i="26" s="1"/>
  <c r="K110" i="26"/>
  <c r="L110" i="26"/>
  <c r="J112" i="26"/>
  <c r="H112" i="26" s="1"/>
  <c r="R112" i="26" s="1"/>
  <c r="J113" i="26"/>
  <c r="J115" i="26"/>
  <c r="J116" i="26"/>
  <c r="J117" i="26"/>
  <c r="J118" i="26"/>
  <c r="J119" i="26"/>
  <c r="J120" i="26"/>
  <c r="J121" i="26"/>
  <c r="J122" i="26"/>
  <c r="F111" i="26"/>
  <c r="C111" i="26" s="1"/>
  <c r="F113" i="26"/>
  <c r="C113" i="26" s="1"/>
  <c r="F115" i="26"/>
  <c r="C115" i="26" s="1"/>
  <c r="F116" i="26"/>
  <c r="C116" i="26" s="1"/>
  <c r="F117" i="26"/>
  <c r="C117" i="26" s="1"/>
  <c r="F118" i="26"/>
  <c r="C118" i="26" s="1"/>
  <c r="F119" i="26"/>
  <c r="C119" i="26" s="1"/>
  <c r="F120" i="26"/>
  <c r="C120" i="26" s="1"/>
  <c r="F121" i="26"/>
  <c r="C121" i="26" s="1"/>
  <c r="F122" i="26"/>
  <c r="C122" i="26" s="1"/>
  <c r="K16" i="24"/>
  <c r="J16" i="24"/>
  <c r="J15" i="24" s="1"/>
  <c r="L16" i="24"/>
  <c r="N13" i="24"/>
  <c r="N12" i="24"/>
  <c r="D15" i="24"/>
  <c r="F15" i="24"/>
  <c r="G15" i="24"/>
  <c r="H15" i="24"/>
  <c r="I15" i="24"/>
  <c r="K15" i="24"/>
  <c r="L15" i="24"/>
  <c r="M15" i="24"/>
  <c r="N15" i="24"/>
  <c r="O15" i="24"/>
  <c r="P15" i="24"/>
  <c r="Q15" i="24"/>
  <c r="R15" i="24"/>
  <c r="S15" i="24"/>
  <c r="D11" i="24"/>
  <c r="E11" i="24"/>
  <c r="F11" i="24"/>
  <c r="F10" i="24" s="1"/>
  <c r="K11" i="24"/>
  <c r="K10" i="24" s="1"/>
  <c r="L11" i="24"/>
  <c r="L10" i="24" s="1"/>
  <c r="S11" i="24"/>
  <c r="S10" i="24" s="1"/>
  <c r="C11" i="24"/>
  <c r="C15" i="24"/>
  <c r="Q14" i="24"/>
  <c r="I14" i="24"/>
  <c r="I11" i="24" s="1"/>
  <c r="I10" i="24" s="1"/>
  <c r="R14" i="24"/>
  <c r="R11" i="24" s="1"/>
  <c r="R10" i="24" s="1"/>
  <c r="O14" i="24"/>
  <c r="N14" i="24" s="1"/>
  <c r="P14" i="24"/>
  <c r="P11" i="24" s="1"/>
  <c r="P10" i="24" s="1"/>
  <c r="M14" i="24"/>
  <c r="M11" i="24" s="1"/>
  <c r="M10" i="24" s="1"/>
  <c r="J14" i="24"/>
  <c r="J11" i="24" s="1"/>
  <c r="H14" i="24"/>
  <c r="H11" i="24" s="1"/>
  <c r="H10" i="24" s="1"/>
  <c r="G14" i="24"/>
  <c r="G11" i="24" s="1"/>
  <c r="G10" i="24" s="1"/>
  <c r="Q13" i="24"/>
  <c r="E17" i="24"/>
  <c r="E18" i="24"/>
  <c r="E19" i="24"/>
  <c r="E20" i="24"/>
  <c r="E21" i="24"/>
  <c r="E22" i="24"/>
  <c r="E23" i="24"/>
  <c r="G12" i="23"/>
  <c r="K17" i="23"/>
  <c r="K19" i="23"/>
  <c r="K21" i="23"/>
  <c r="F16" i="23"/>
  <c r="F14" i="23"/>
  <c r="F12" i="23"/>
  <c r="C12" i="23" s="1"/>
  <c r="H12" i="23" s="1"/>
  <c r="F13" i="23"/>
  <c r="D11" i="23"/>
  <c r="E11" i="23"/>
  <c r="F11" i="23"/>
  <c r="G11" i="23"/>
  <c r="I11" i="23"/>
  <c r="D15" i="23"/>
  <c r="E15" i="23"/>
  <c r="F15" i="23"/>
  <c r="G15" i="23"/>
  <c r="J15" i="23"/>
  <c r="I23" i="23"/>
  <c r="K23" i="23" s="1"/>
  <c r="I21" i="23"/>
  <c r="H14" i="23"/>
  <c r="K14" i="23" s="1"/>
  <c r="C17" i="23"/>
  <c r="H17" i="23" s="1"/>
  <c r="C18" i="23"/>
  <c r="C19" i="23"/>
  <c r="C20" i="23"/>
  <c r="C21" i="23"/>
  <c r="C22" i="23"/>
  <c r="H22" i="23" s="1"/>
  <c r="K22" i="23" s="1"/>
  <c r="C23" i="23"/>
  <c r="H23" i="23" s="1"/>
  <c r="H13" i="23"/>
  <c r="K13" i="23" s="1"/>
  <c r="H16" i="23"/>
  <c r="K16" i="23" s="1"/>
  <c r="H18" i="23"/>
  <c r="K18" i="23" s="1"/>
  <c r="H19" i="23"/>
  <c r="H20" i="23"/>
  <c r="I20" i="23" s="1"/>
  <c r="I15" i="23" s="1"/>
  <c r="H21" i="23"/>
  <c r="J10" i="24" l="1"/>
  <c r="D10" i="24"/>
  <c r="C114" i="26"/>
  <c r="N11" i="24"/>
  <c r="N10" i="24" s="1"/>
  <c r="H122" i="26"/>
  <c r="R122" i="26" s="1"/>
  <c r="O122" i="26"/>
  <c r="O120" i="26"/>
  <c r="H118" i="26"/>
  <c r="R118" i="26" s="1"/>
  <c r="O118" i="26"/>
  <c r="H116" i="26"/>
  <c r="R116" i="26" s="1"/>
  <c r="O116" i="26"/>
  <c r="H113" i="26"/>
  <c r="R113" i="26" s="1"/>
  <c r="O113" i="26"/>
  <c r="H111" i="26"/>
  <c r="H110" i="26" s="1"/>
  <c r="O111" i="26"/>
  <c r="H121" i="26"/>
  <c r="R121" i="26" s="1"/>
  <c r="O121" i="26"/>
  <c r="H119" i="26"/>
  <c r="R119" i="26" s="1"/>
  <c r="O119" i="26"/>
  <c r="H117" i="26"/>
  <c r="R117" i="26" s="1"/>
  <c r="O117" i="26"/>
  <c r="H115" i="26"/>
  <c r="O115" i="26"/>
  <c r="O112" i="26"/>
  <c r="H120" i="26"/>
  <c r="R120" i="26" s="1"/>
  <c r="L114" i="26"/>
  <c r="C110" i="26"/>
  <c r="C109" i="26" s="1"/>
  <c r="J110" i="26"/>
  <c r="F110" i="26"/>
  <c r="J114" i="26"/>
  <c r="F114" i="26"/>
  <c r="J12" i="23"/>
  <c r="J11" i="23" s="1"/>
  <c r="J10" i="23" s="1"/>
  <c r="C15" i="23"/>
  <c r="K20" i="23"/>
  <c r="L109" i="26"/>
  <c r="L11" i="26" s="1"/>
  <c r="Q11" i="24"/>
  <c r="Q10" i="24" s="1"/>
  <c r="E15" i="24"/>
  <c r="E10" i="24" s="1"/>
  <c r="C10" i="24"/>
  <c r="O11" i="24"/>
  <c r="O10" i="24" s="1"/>
  <c r="D10" i="23"/>
  <c r="G10" i="23"/>
  <c r="F10" i="23"/>
  <c r="I10" i="23"/>
  <c r="H11" i="23"/>
  <c r="H15" i="23"/>
  <c r="K15" i="23" s="1"/>
  <c r="C11" i="23"/>
  <c r="C10" i="23" s="1"/>
  <c r="E10" i="23"/>
  <c r="O114" i="26" l="1"/>
  <c r="O110" i="26"/>
  <c r="H114" i="26"/>
  <c r="H109" i="26"/>
  <c r="R109" i="26" s="1"/>
  <c r="R115" i="26"/>
  <c r="R111" i="26"/>
  <c r="R114" i="26"/>
  <c r="R110" i="26"/>
  <c r="J109" i="26"/>
  <c r="F109" i="26"/>
  <c r="F11" i="26" s="1"/>
  <c r="K12" i="23"/>
  <c r="H10" i="23"/>
  <c r="H11" i="26" l="1"/>
  <c r="C11" i="26"/>
  <c r="J11" i="26"/>
  <c r="O109" i="26"/>
  <c r="K11" i="23"/>
  <c r="K10" i="23" s="1"/>
  <c r="D33" i="14"/>
  <c r="D34" i="19"/>
  <c r="D25" i="19"/>
  <c r="E17" i="14" l="1"/>
  <c r="E24" i="14"/>
  <c r="E25" i="14"/>
  <c r="E27" i="14"/>
  <c r="E28" i="14"/>
  <c r="E30" i="14"/>
  <c r="E31" i="14"/>
  <c r="E33" i="14"/>
  <c r="E35" i="14"/>
  <c r="E36" i="14"/>
  <c r="E37" i="14"/>
  <c r="E38" i="14"/>
  <c r="E39" i="14"/>
  <c r="E40" i="14"/>
  <c r="E41" i="14"/>
  <c r="C26" i="14"/>
  <c r="F26" i="14" s="1"/>
  <c r="D29" i="14"/>
  <c r="C29" i="14"/>
  <c r="C19" i="14"/>
  <c r="C18" i="14"/>
  <c r="D16" i="14"/>
  <c r="D15" i="14"/>
  <c r="C16" i="14"/>
  <c r="F16" i="14" s="1"/>
  <c r="C15" i="14"/>
  <c r="C12" i="14"/>
  <c r="G24" i="17"/>
  <c r="H24" i="17"/>
  <c r="G29" i="17"/>
  <c r="H29" i="17"/>
  <c r="G33" i="17"/>
  <c r="H33" i="17"/>
  <c r="G34" i="17"/>
  <c r="H34" i="17"/>
  <c r="G35" i="17"/>
  <c r="H35" i="17"/>
  <c r="G37" i="17"/>
  <c r="H37" i="17"/>
  <c r="G38" i="17"/>
  <c r="H38" i="17"/>
  <c r="G39" i="17"/>
  <c r="H39" i="17"/>
  <c r="G43" i="17"/>
  <c r="H43" i="17"/>
  <c r="G45" i="17"/>
  <c r="H45" i="17"/>
  <c r="G61" i="17"/>
  <c r="H61" i="17"/>
  <c r="G62" i="17"/>
  <c r="H62" i="17"/>
  <c r="D60" i="17"/>
  <c r="E60" i="17"/>
  <c r="F60" i="17"/>
  <c r="H60" i="17" s="1"/>
  <c r="C60" i="17"/>
  <c r="D23" i="19"/>
  <c r="E23" i="19" s="1"/>
  <c r="D14" i="19"/>
  <c r="E14" i="19" s="1"/>
  <c r="E16" i="18"/>
  <c r="F16" i="18"/>
  <c r="E17" i="18"/>
  <c r="E18" i="18"/>
  <c r="E19" i="18"/>
  <c r="F19" i="18"/>
  <c r="E20" i="18"/>
  <c r="E21" i="18"/>
  <c r="F21" i="18"/>
  <c r="E22" i="18"/>
  <c r="F22" i="18"/>
  <c r="E23" i="18"/>
  <c r="E24" i="18"/>
  <c r="E25" i="18"/>
  <c r="F25" i="18"/>
  <c r="E26" i="18"/>
  <c r="E27" i="18"/>
  <c r="E29" i="18"/>
  <c r="E30" i="18"/>
  <c r="E32" i="18"/>
  <c r="E33" i="18"/>
  <c r="E34" i="18"/>
  <c r="F34" i="18"/>
  <c r="E35" i="18"/>
  <c r="F35" i="18"/>
  <c r="E36" i="18"/>
  <c r="E38" i="18"/>
  <c r="F38" i="18"/>
  <c r="E39" i="18"/>
  <c r="F39" i="18"/>
  <c r="E40" i="18"/>
  <c r="F40" i="18"/>
  <c r="E41" i="18"/>
  <c r="F41" i="18"/>
  <c r="E42" i="18"/>
  <c r="F42" i="18"/>
  <c r="E43" i="18"/>
  <c r="E44" i="18"/>
  <c r="E45" i="18"/>
  <c r="E46" i="18"/>
  <c r="F46" i="18"/>
  <c r="E47" i="18"/>
  <c r="E48" i="18"/>
  <c r="E49" i="18"/>
  <c r="D37" i="18"/>
  <c r="E37" i="18" s="1"/>
  <c r="D15" i="18"/>
  <c r="D14" i="18" s="1"/>
  <c r="D17" i="19" s="1"/>
  <c r="E17" i="19" s="1"/>
  <c r="C12" i="19"/>
  <c r="C11" i="19" s="1"/>
  <c r="C10" i="19" s="1"/>
  <c r="C28" i="18"/>
  <c r="F28" i="18" s="1"/>
  <c r="D31" i="18"/>
  <c r="L12" i="35" s="1"/>
  <c r="C31" i="18"/>
  <c r="C23" i="14" s="1"/>
  <c r="C31" i="19"/>
  <c r="D23" i="17"/>
  <c r="D12" i="17" s="1"/>
  <c r="D11" i="17" s="1"/>
  <c r="E23" i="17"/>
  <c r="E12" i="17" s="1"/>
  <c r="E11" i="17" s="1"/>
  <c r="F23" i="17"/>
  <c r="F12" i="17" s="1"/>
  <c r="F11" i="17" s="1"/>
  <c r="D11" i="14" s="1"/>
  <c r="C23" i="17"/>
  <c r="C12" i="17" s="1"/>
  <c r="C11" i="17" s="1"/>
  <c r="C10" i="17" s="1"/>
  <c r="C15" i="18" l="1"/>
  <c r="E28" i="18"/>
  <c r="C9" i="19"/>
  <c r="D10" i="37"/>
  <c r="H12" i="17"/>
  <c r="W12" i="35"/>
  <c r="H12" i="35"/>
  <c r="E10" i="17"/>
  <c r="D13" i="18"/>
  <c r="D23" i="14"/>
  <c r="E15" i="18"/>
  <c r="D12" i="19"/>
  <c r="D21" i="19"/>
  <c r="E21" i="19" s="1"/>
  <c r="D22" i="14"/>
  <c r="D21" i="14" s="1"/>
  <c r="G16" i="14"/>
  <c r="F10" i="17"/>
  <c r="D10" i="17"/>
  <c r="C11" i="14"/>
  <c r="G11" i="14" s="1"/>
  <c r="C14" i="14"/>
  <c r="E18" i="14"/>
  <c r="E15" i="14"/>
  <c r="E12" i="14"/>
  <c r="F23" i="14"/>
  <c r="E16" i="14"/>
  <c r="E19" i="14"/>
  <c r="E11" i="14"/>
  <c r="E29" i="14"/>
  <c r="D14" i="14"/>
  <c r="E10" i="37" s="1"/>
  <c r="F12" i="14"/>
  <c r="E26" i="14"/>
  <c r="E23" i="14"/>
  <c r="F15" i="14"/>
  <c r="D13" i="14"/>
  <c r="G10" i="17"/>
  <c r="G60" i="17"/>
  <c r="H23" i="17"/>
  <c r="H11" i="17"/>
  <c r="G23" i="17"/>
  <c r="G12" i="17"/>
  <c r="G11" i="17"/>
  <c r="F37" i="18"/>
  <c r="E31" i="18"/>
  <c r="F31" i="18"/>
  <c r="A5" i="19"/>
  <c r="A6" i="18"/>
  <c r="F15" i="18" l="1"/>
  <c r="C14" i="18"/>
  <c r="D11" i="19"/>
  <c r="E11" i="19" s="1"/>
  <c r="E12" i="19"/>
  <c r="C10" i="37"/>
  <c r="D10" i="14"/>
  <c r="H10" i="17"/>
  <c r="G14" i="14"/>
  <c r="G19" i="14" s="1"/>
  <c r="F11" i="14"/>
  <c r="C13" i="14"/>
  <c r="F13" i="14" s="1"/>
  <c r="C10" i="14"/>
  <c r="E13" i="14"/>
  <c r="E14" i="14"/>
  <c r="F14" i="14"/>
  <c r="C13" i="18" l="1"/>
  <c r="D12" i="26"/>
  <c r="D11" i="26" s="1"/>
  <c r="C10" i="34"/>
  <c r="F14" i="18"/>
  <c r="C22" i="14"/>
  <c r="E14" i="18"/>
  <c r="F10" i="14"/>
  <c r="G21" i="14"/>
  <c r="E10" i="14"/>
  <c r="C21" i="14" l="1"/>
  <c r="F22" i="14"/>
  <c r="E22" i="14"/>
  <c r="D12" i="35"/>
  <c r="V10" i="34"/>
  <c r="C11" i="18"/>
  <c r="F13" i="18"/>
  <c r="E13" i="18"/>
  <c r="C29" i="33"/>
  <c r="C28" i="33"/>
  <c r="C27" i="33"/>
  <c r="C26" i="33"/>
  <c r="D25" i="33"/>
  <c r="C25" i="33" s="1"/>
  <c r="D24" i="33"/>
  <c r="C24" i="33"/>
  <c r="E23" i="33"/>
  <c r="D23" i="33"/>
  <c r="E21" i="33"/>
  <c r="D21" i="33"/>
  <c r="C21" i="33" s="1"/>
  <c r="C19" i="33"/>
  <c r="C18" i="33"/>
  <c r="C17" i="33"/>
  <c r="C16" i="33"/>
  <c r="E14" i="33"/>
  <c r="C14" i="33"/>
  <c r="C13" i="33" s="1"/>
  <c r="E13" i="33"/>
  <c r="D13" i="33"/>
  <c r="C11" i="33"/>
  <c r="C10" i="33" s="1"/>
  <c r="C9" i="33" s="1"/>
  <c r="E10" i="33"/>
  <c r="E9" i="33" s="1"/>
  <c r="D10" i="33"/>
  <c r="D9" i="33" s="1"/>
  <c r="C22" i="27"/>
  <c r="I22" i="27" s="1"/>
  <c r="F22" i="27"/>
  <c r="C49" i="6"/>
  <c r="N39" i="22"/>
  <c r="Q38" i="21" s="1"/>
  <c r="H21" i="6"/>
  <c r="H41" i="6"/>
  <c r="H37" i="6"/>
  <c r="H33" i="6"/>
  <c r="C48" i="6"/>
  <c r="C47" i="6"/>
  <c r="C46" i="6"/>
  <c r="E32" i="6"/>
  <c r="H28" i="6"/>
  <c r="H27" i="6"/>
  <c r="F54" i="6"/>
  <c r="F19" i="6" s="1"/>
  <c r="C71" i="6"/>
  <c r="C70" i="6" s="1"/>
  <c r="C72" i="6"/>
  <c r="D70" i="6"/>
  <c r="E70" i="6"/>
  <c r="C42" i="6"/>
  <c r="C66" i="6"/>
  <c r="C53" i="6"/>
  <c r="C51" i="6"/>
  <c r="C52" i="6"/>
  <c r="C54" i="6"/>
  <c r="C30" i="6"/>
  <c r="C35" i="6"/>
  <c r="A133" i="2"/>
  <c r="A58" i="3" s="1"/>
  <c r="A399" i="32" s="1"/>
  <c r="A1916" i="31" s="1"/>
  <c r="D132" i="2"/>
  <c r="H132" i="2" s="1"/>
  <c r="E48" i="3"/>
  <c r="F16" i="8"/>
  <c r="D16" i="8"/>
  <c r="C33" i="8"/>
  <c r="C29" i="8"/>
  <c r="C53" i="3"/>
  <c r="C52" i="3" s="1"/>
  <c r="D53" i="3"/>
  <c r="D52" i="3" s="1"/>
  <c r="L75" i="2"/>
  <c r="N34" i="3"/>
  <c r="N35" i="3"/>
  <c r="N36" i="3"/>
  <c r="N37" i="3"/>
  <c r="N38" i="3"/>
  <c r="N39" i="3"/>
  <c r="N40" i="3"/>
  <c r="N41" i="3"/>
  <c r="N42" i="3"/>
  <c r="N43" i="3"/>
  <c r="N44" i="3"/>
  <c r="N45" i="3"/>
  <c r="N33" i="3"/>
  <c r="N47" i="3"/>
  <c r="M47" i="3"/>
  <c r="K43" i="3"/>
  <c r="M34" i="3"/>
  <c r="M35" i="3"/>
  <c r="M36" i="3"/>
  <c r="M37" i="3"/>
  <c r="M38" i="3"/>
  <c r="M39" i="3"/>
  <c r="M40" i="3"/>
  <c r="D40" i="3" s="1"/>
  <c r="J40" i="3" s="1"/>
  <c r="M41" i="3"/>
  <c r="M42" i="3"/>
  <c r="M44" i="3"/>
  <c r="M45" i="3"/>
  <c r="M33" i="3"/>
  <c r="M17" i="3"/>
  <c r="M19" i="3"/>
  <c r="M23" i="3"/>
  <c r="M27" i="3"/>
  <c r="M29" i="3"/>
  <c r="D126" i="2"/>
  <c r="D125" i="2"/>
  <c r="C126" i="2"/>
  <c r="C125" i="2"/>
  <c r="C40" i="2"/>
  <c r="G14" i="22"/>
  <c r="G13" i="22" s="1"/>
  <c r="G39" i="27"/>
  <c r="N30" i="22" s="1"/>
  <c r="Q28" i="21" s="1"/>
  <c r="D33" i="7" s="1"/>
  <c r="H38" i="27"/>
  <c r="F38" i="27" s="1"/>
  <c r="G38" i="27"/>
  <c r="G29" i="27"/>
  <c r="F29" i="27" s="1"/>
  <c r="H28" i="27"/>
  <c r="G28" i="27"/>
  <c r="G25" i="27"/>
  <c r="F25" i="27" s="1"/>
  <c r="H19" i="27"/>
  <c r="F19" i="27" s="1"/>
  <c r="G19" i="27"/>
  <c r="E32" i="27"/>
  <c r="D32" i="27"/>
  <c r="D29" i="27"/>
  <c r="E28" i="27"/>
  <c r="D28" i="27"/>
  <c r="D25" i="27"/>
  <c r="C25" i="27" s="1"/>
  <c r="E19" i="27"/>
  <c r="D19" i="27"/>
  <c r="G47" i="27"/>
  <c r="T14" i="22"/>
  <c r="F14" i="22"/>
  <c r="F13" i="22" s="1"/>
  <c r="N14" i="22"/>
  <c r="N13" i="22" s="1"/>
  <c r="M14" i="22"/>
  <c r="M13" i="22" s="1"/>
  <c r="J14" i="22"/>
  <c r="T26" i="21"/>
  <c r="M26" i="21"/>
  <c r="K26" i="21"/>
  <c r="S26" i="21" s="1"/>
  <c r="E26" i="21"/>
  <c r="C26" i="21"/>
  <c r="T25" i="21"/>
  <c r="M25" i="21"/>
  <c r="K25" i="21" s="1"/>
  <c r="S25" i="21" s="1"/>
  <c r="E25" i="21"/>
  <c r="C25" i="21" s="1"/>
  <c r="T24" i="21"/>
  <c r="M24" i="21"/>
  <c r="K24" i="21"/>
  <c r="E24" i="21"/>
  <c r="C24" i="21"/>
  <c r="T23" i="21"/>
  <c r="M23" i="21"/>
  <c r="K23" i="21" s="1"/>
  <c r="S23" i="21" s="1"/>
  <c r="E23" i="21"/>
  <c r="C23" i="21" s="1"/>
  <c r="T22" i="21"/>
  <c r="M22" i="21"/>
  <c r="K22" i="21"/>
  <c r="S22" i="21" s="1"/>
  <c r="E22" i="21"/>
  <c r="C22" i="21"/>
  <c r="T21" i="21"/>
  <c r="M21" i="21"/>
  <c r="K21" i="21" s="1"/>
  <c r="S21" i="21" s="1"/>
  <c r="E21" i="21"/>
  <c r="C21" i="21" s="1"/>
  <c r="T20" i="21"/>
  <c r="M20" i="21"/>
  <c r="K20" i="21"/>
  <c r="E20" i="21"/>
  <c r="C20" i="21"/>
  <c r="S20" i="21" s="1"/>
  <c r="T19" i="21"/>
  <c r="M19" i="21"/>
  <c r="K19" i="21" s="1"/>
  <c r="S19" i="21" s="1"/>
  <c r="E19" i="21"/>
  <c r="C19" i="21" s="1"/>
  <c r="T18" i="21"/>
  <c r="M18" i="21"/>
  <c r="K18" i="21"/>
  <c r="S18" i="21" s="1"/>
  <c r="E18" i="21"/>
  <c r="C18" i="21"/>
  <c r="T17" i="21"/>
  <c r="M17" i="21"/>
  <c r="E17" i="21"/>
  <c r="C17" i="21" s="1"/>
  <c r="T16" i="21"/>
  <c r="M16" i="21"/>
  <c r="K16" i="21"/>
  <c r="E16" i="21"/>
  <c r="C16" i="21"/>
  <c r="S16" i="21" s="1"/>
  <c r="T15" i="21"/>
  <c r="M15" i="21"/>
  <c r="K15" i="21" s="1"/>
  <c r="E15" i="21"/>
  <c r="T14" i="21"/>
  <c r="M14" i="21"/>
  <c r="K14" i="21"/>
  <c r="S14" i="21" s="1"/>
  <c r="E14" i="21"/>
  <c r="C14" i="21"/>
  <c r="R13" i="21"/>
  <c r="Q13" i="21"/>
  <c r="P13" i="21"/>
  <c r="O13" i="21"/>
  <c r="N13" i="21"/>
  <c r="L13" i="21"/>
  <c r="T13" i="21" s="1"/>
  <c r="J13" i="21"/>
  <c r="I13" i="21"/>
  <c r="H13" i="21"/>
  <c r="G13" i="21"/>
  <c r="F13" i="21"/>
  <c r="D13" i="21"/>
  <c r="W28" i="22"/>
  <c r="V28" i="22"/>
  <c r="H28" i="22"/>
  <c r="C28" i="22"/>
  <c r="W27" i="22"/>
  <c r="V27" i="22"/>
  <c r="H27" i="22"/>
  <c r="C27" i="22"/>
  <c r="W26" i="22"/>
  <c r="H26" i="22"/>
  <c r="U26" i="22" s="1"/>
  <c r="C26" i="22"/>
  <c r="W25" i="22"/>
  <c r="V25" i="22"/>
  <c r="H25" i="22"/>
  <c r="U25" i="22" s="1"/>
  <c r="C25" i="22"/>
  <c r="W24" i="22"/>
  <c r="V24" i="22"/>
  <c r="H24" i="22"/>
  <c r="U24" i="22" s="1"/>
  <c r="C24" i="22"/>
  <c r="W23" i="22"/>
  <c r="V23" i="22"/>
  <c r="H23" i="22"/>
  <c r="U23" i="22" s="1"/>
  <c r="C23" i="22"/>
  <c r="W22" i="22"/>
  <c r="V22" i="22"/>
  <c r="H22" i="22"/>
  <c r="U22" i="22" s="1"/>
  <c r="C22" i="22"/>
  <c r="W21" i="22"/>
  <c r="V21" i="22"/>
  <c r="H21" i="22"/>
  <c r="U21" i="22" s="1"/>
  <c r="C21" i="22"/>
  <c r="W20" i="22"/>
  <c r="V20" i="22"/>
  <c r="H20" i="22"/>
  <c r="U20" i="22" s="1"/>
  <c r="C20" i="22"/>
  <c r="W19" i="22"/>
  <c r="V19" i="22"/>
  <c r="H19" i="22"/>
  <c r="U19" i="22" s="1"/>
  <c r="C19" i="22"/>
  <c r="W18" i="22"/>
  <c r="V18" i="22"/>
  <c r="H18" i="22"/>
  <c r="C18" i="22"/>
  <c r="W17" i="22"/>
  <c r="V17" i="22"/>
  <c r="H17" i="22"/>
  <c r="U17" i="22" s="1"/>
  <c r="C17" i="22"/>
  <c r="W16" i="22"/>
  <c r="H16" i="22"/>
  <c r="C16" i="22"/>
  <c r="T15" i="22"/>
  <c r="S15" i="22"/>
  <c r="R15" i="22"/>
  <c r="R13" i="22"/>
  <c r="Q15" i="22"/>
  <c r="Q13" i="22" s="1"/>
  <c r="P15" i="22"/>
  <c r="P13" i="22"/>
  <c r="O15" i="22"/>
  <c r="N15" i="22"/>
  <c r="M15" i="22"/>
  <c r="L15" i="22"/>
  <c r="K15" i="22"/>
  <c r="K13" i="22" s="1"/>
  <c r="J15" i="22"/>
  <c r="I15" i="22"/>
  <c r="F15" i="22"/>
  <c r="E15" i="22"/>
  <c r="D15" i="22"/>
  <c r="O14" i="22"/>
  <c r="C38" i="27"/>
  <c r="F37" i="27"/>
  <c r="C37" i="27"/>
  <c r="C36" i="27"/>
  <c r="G35" i="27"/>
  <c r="F35" i="27"/>
  <c r="C35" i="27"/>
  <c r="F34" i="27"/>
  <c r="D34" i="27"/>
  <c r="C34" i="27"/>
  <c r="F33" i="27"/>
  <c r="C33" i="27"/>
  <c r="F32" i="27"/>
  <c r="F31" i="27"/>
  <c r="C31" i="27"/>
  <c r="F30" i="27"/>
  <c r="C30" i="27"/>
  <c r="F27" i="27"/>
  <c r="C27" i="27"/>
  <c r="F24" i="27"/>
  <c r="C24" i="27"/>
  <c r="F23" i="27"/>
  <c r="C23" i="27"/>
  <c r="F21" i="27"/>
  <c r="C21" i="27"/>
  <c r="F20" i="27"/>
  <c r="C20" i="27"/>
  <c r="F18" i="27"/>
  <c r="C18" i="27"/>
  <c r="H14" i="27"/>
  <c r="F14" i="27" s="1"/>
  <c r="G14" i="27"/>
  <c r="C56" i="15"/>
  <c r="C48" i="15"/>
  <c r="D46" i="15"/>
  <c r="D45" i="15"/>
  <c r="D44" i="15"/>
  <c r="D43" i="15"/>
  <c r="D41" i="15"/>
  <c r="E36" i="15"/>
  <c r="D29" i="15"/>
  <c r="D19" i="15"/>
  <c r="E18" i="15"/>
  <c r="C35" i="15"/>
  <c r="C33" i="15" s="1"/>
  <c r="C24" i="15"/>
  <c r="C16" i="15"/>
  <c r="C14" i="15"/>
  <c r="C18" i="12"/>
  <c r="C12" i="12"/>
  <c r="IS8" i="12"/>
  <c r="IO8" i="12"/>
  <c r="IK8" i="12"/>
  <c r="IG8" i="12"/>
  <c r="IC8" i="12"/>
  <c r="HY8" i="12"/>
  <c r="HU8" i="12"/>
  <c r="HQ8" i="12"/>
  <c r="HM8" i="12"/>
  <c r="HI8" i="12"/>
  <c r="HE8" i="12"/>
  <c r="HA8" i="12"/>
  <c r="GW8" i="12"/>
  <c r="GS8" i="12"/>
  <c r="GO8" i="12"/>
  <c r="GK8" i="12"/>
  <c r="GG8" i="12"/>
  <c r="GC8" i="12"/>
  <c r="FY8" i="12"/>
  <c r="FU8" i="12"/>
  <c r="FQ8" i="12"/>
  <c r="FM8" i="12"/>
  <c r="FI8" i="12"/>
  <c r="FE8" i="12"/>
  <c r="FA8" i="12"/>
  <c r="EW8" i="12"/>
  <c r="ES8" i="12"/>
  <c r="EO8" i="12"/>
  <c r="EK8" i="12"/>
  <c r="EG8" i="12"/>
  <c r="EC8" i="12"/>
  <c r="DY8" i="12"/>
  <c r="DU8" i="12"/>
  <c r="DQ8" i="12"/>
  <c r="DM8" i="12"/>
  <c r="DI8" i="12"/>
  <c r="DE8" i="12"/>
  <c r="DA8" i="12"/>
  <c r="CW8" i="12"/>
  <c r="CS8" i="12"/>
  <c r="CO8" i="12"/>
  <c r="CK8" i="12"/>
  <c r="CG8" i="12"/>
  <c r="CC8" i="12"/>
  <c r="BY8" i="12"/>
  <c r="BU8" i="12"/>
  <c r="BQ8" i="12"/>
  <c r="BM8" i="12"/>
  <c r="BI8" i="12"/>
  <c r="BE8" i="12"/>
  <c r="BA8" i="12"/>
  <c r="AW8" i="12"/>
  <c r="AS8" i="12"/>
  <c r="AO8" i="12"/>
  <c r="AK8" i="12"/>
  <c r="AG8" i="12"/>
  <c r="AC8" i="12"/>
  <c r="Y8" i="12"/>
  <c r="U8" i="12"/>
  <c r="E8" i="12"/>
  <c r="A6" i="9"/>
  <c r="A5" i="9"/>
  <c r="E18" i="9"/>
  <c r="F18" i="9"/>
  <c r="E17" i="9"/>
  <c r="E16" i="9"/>
  <c r="E15" i="9"/>
  <c r="F15" i="9"/>
  <c r="E14" i="9"/>
  <c r="F14" i="9" s="1"/>
  <c r="E13" i="9"/>
  <c r="E12" i="9"/>
  <c r="F12" i="9" s="1"/>
  <c r="D11" i="9"/>
  <c r="C11" i="9"/>
  <c r="D20" i="8"/>
  <c r="A8" i="8"/>
  <c r="A7" i="8"/>
  <c r="F49" i="8"/>
  <c r="F47" i="8" s="1"/>
  <c r="F46" i="8" s="1"/>
  <c r="H47" i="8"/>
  <c r="H46" i="8"/>
  <c r="G47" i="8"/>
  <c r="G46" i="8" s="1"/>
  <c r="E47" i="8"/>
  <c r="E46" i="8"/>
  <c r="D47" i="8"/>
  <c r="D46" i="8" s="1"/>
  <c r="C47" i="8"/>
  <c r="C46" i="8"/>
  <c r="H45" i="8"/>
  <c r="G45" i="8"/>
  <c r="H44" i="8"/>
  <c r="G44" i="8"/>
  <c r="H43" i="8"/>
  <c r="G43" i="8"/>
  <c r="G42" i="8"/>
  <c r="F42" i="8"/>
  <c r="H41" i="8"/>
  <c r="G41" i="8"/>
  <c r="I40" i="8"/>
  <c r="I29" i="8" s="1"/>
  <c r="E40" i="8"/>
  <c r="D40" i="8"/>
  <c r="C40" i="8"/>
  <c r="H39" i="8"/>
  <c r="G39" i="8"/>
  <c r="H38" i="8"/>
  <c r="G38" i="8"/>
  <c r="G37" i="8"/>
  <c r="F37" i="8"/>
  <c r="D37" i="8"/>
  <c r="D29" i="8" s="1"/>
  <c r="H36" i="8"/>
  <c r="G36" i="8"/>
  <c r="H35" i="8"/>
  <c r="G35" i="8"/>
  <c r="G34" i="8"/>
  <c r="H34" i="8"/>
  <c r="F33" i="8"/>
  <c r="E33" i="8"/>
  <c r="D33" i="8"/>
  <c r="H32" i="8"/>
  <c r="H31" i="8"/>
  <c r="D30" i="8"/>
  <c r="H28" i="8"/>
  <c r="G28" i="8"/>
  <c r="H27" i="8"/>
  <c r="G27" i="8"/>
  <c r="H26" i="8"/>
  <c r="G26" i="8"/>
  <c r="H25" i="8"/>
  <c r="G25" i="8"/>
  <c r="H24" i="8"/>
  <c r="G24" i="8"/>
  <c r="G23" i="8"/>
  <c r="F23" i="8"/>
  <c r="D23" i="8"/>
  <c r="G22" i="8"/>
  <c r="F20" i="8"/>
  <c r="H21" i="8"/>
  <c r="G21" i="8"/>
  <c r="G20" i="8"/>
  <c r="G19" i="8"/>
  <c r="H18" i="8"/>
  <c r="G18" i="8"/>
  <c r="H17" i="8"/>
  <c r="G17" i="8"/>
  <c r="H16" i="8"/>
  <c r="G16" i="8"/>
  <c r="H15" i="8"/>
  <c r="G15" i="8"/>
  <c r="H14" i="8"/>
  <c r="G14" i="8"/>
  <c r="H13" i="8"/>
  <c r="G13" i="8"/>
  <c r="G12" i="8" s="1"/>
  <c r="A10" i="7"/>
  <c r="A9" i="7"/>
  <c r="E31" i="7"/>
  <c r="D31" i="7"/>
  <c r="E30" i="7"/>
  <c r="D30" i="7"/>
  <c r="E29" i="7"/>
  <c r="D29" i="7"/>
  <c r="C29" i="7" s="1"/>
  <c r="E28" i="7"/>
  <c r="D28" i="7"/>
  <c r="E27" i="7"/>
  <c r="D27" i="7"/>
  <c r="E26" i="7"/>
  <c r="D26" i="7"/>
  <c r="E25" i="7"/>
  <c r="D25" i="7"/>
  <c r="C25" i="7" s="1"/>
  <c r="E24" i="7"/>
  <c r="D24" i="7"/>
  <c r="E23" i="7"/>
  <c r="D23" i="7"/>
  <c r="E22" i="7"/>
  <c r="D22" i="7"/>
  <c r="E21" i="7"/>
  <c r="D21" i="7"/>
  <c r="C21" i="7" s="1"/>
  <c r="E20" i="7"/>
  <c r="D20" i="7"/>
  <c r="E19" i="7"/>
  <c r="D19" i="7"/>
  <c r="K18" i="7"/>
  <c r="K15" i="7" s="1"/>
  <c r="J18" i="7"/>
  <c r="J15" i="7"/>
  <c r="I18" i="7"/>
  <c r="H18" i="7"/>
  <c r="G18" i="7"/>
  <c r="G15" i="7"/>
  <c r="F18" i="7"/>
  <c r="F15" i="7"/>
  <c r="I17" i="7"/>
  <c r="H17" i="7"/>
  <c r="H16" i="7"/>
  <c r="E16" i="7"/>
  <c r="C16" i="7"/>
  <c r="A7" i="6"/>
  <c r="A9" i="31" s="1"/>
  <c r="A6" i="6"/>
  <c r="A8" i="31" s="1"/>
  <c r="F79" i="6"/>
  <c r="E79" i="6"/>
  <c r="D79" i="6"/>
  <c r="C79" i="6"/>
  <c r="F70" i="6"/>
  <c r="C65" i="6"/>
  <c r="C64" i="6" s="1"/>
  <c r="F65" i="6"/>
  <c r="E65" i="6"/>
  <c r="D65" i="6"/>
  <c r="C62" i="6"/>
  <c r="C61" i="6" s="1"/>
  <c r="F61" i="6"/>
  <c r="E61" i="6"/>
  <c r="D61" i="6"/>
  <c r="D12" i="6" s="1"/>
  <c r="C50" i="6"/>
  <c r="C45" i="6"/>
  <c r="C36" i="6"/>
  <c r="C44" i="6"/>
  <c r="C43" i="6"/>
  <c r="C31" i="6"/>
  <c r="C41" i="6"/>
  <c r="C40" i="6"/>
  <c r="C39" i="6"/>
  <c r="C38" i="6"/>
  <c r="C37" i="6"/>
  <c r="C34" i="6"/>
  <c r="C29" i="6"/>
  <c r="C33" i="6"/>
  <c r="C28" i="6"/>
  <c r="C27" i="6"/>
  <c r="C26" i="6"/>
  <c r="C25" i="6"/>
  <c r="C24" i="6"/>
  <c r="C23" i="6"/>
  <c r="C22" i="6"/>
  <c r="C21" i="6"/>
  <c r="C20" i="6"/>
  <c r="G19" i="6"/>
  <c r="D19" i="6"/>
  <c r="C14" i="6"/>
  <c r="C13" i="6"/>
  <c r="G13" i="6"/>
  <c r="F13" i="6"/>
  <c r="E13" i="6"/>
  <c r="D13" i="6"/>
  <c r="H12" i="6"/>
  <c r="A7" i="32"/>
  <c r="A8" i="32"/>
  <c r="C27" i="7"/>
  <c r="C28" i="7"/>
  <c r="C30" i="7"/>
  <c r="C28" i="27"/>
  <c r="C11" i="12"/>
  <c r="A8" i="15"/>
  <c r="J28" i="27"/>
  <c r="C19" i="27"/>
  <c r="K19" i="27"/>
  <c r="E14" i="22"/>
  <c r="E13" i="22" s="1"/>
  <c r="J19" i="27"/>
  <c r="D64" i="6"/>
  <c r="H23" i="8"/>
  <c r="G40" i="8"/>
  <c r="C24" i="7"/>
  <c r="H15" i="7"/>
  <c r="D15" i="7" s="1"/>
  <c r="F64" i="6"/>
  <c r="L14" i="22"/>
  <c r="S24" i="21"/>
  <c r="H15" i="22"/>
  <c r="U18" i="22"/>
  <c r="A9" i="27"/>
  <c r="A9" i="15"/>
  <c r="C31" i="7"/>
  <c r="H33" i="8"/>
  <c r="F12" i="6"/>
  <c r="I15" i="7"/>
  <c r="E64" i="6"/>
  <c r="C26" i="7"/>
  <c r="H37" i="8"/>
  <c r="A8" i="27"/>
  <c r="A5" i="26" s="1"/>
  <c r="V15" i="22"/>
  <c r="O13" i="22"/>
  <c r="W15" i="22"/>
  <c r="U27" i="22"/>
  <c r="U28" i="22"/>
  <c r="D40" i="15"/>
  <c r="D35" i="15"/>
  <c r="D16" i="15"/>
  <c r="E17" i="15"/>
  <c r="E11" i="9"/>
  <c r="F11" i="9" s="1"/>
  <c r="F19" i="8"/>
  <c r="F12" i="8" s="1"/>
  <c r="F30" i="8"/>
  <c r="H22" i="8"/>
  <c r="C20" i="7"/>
  <c r="C23" i="7"/>
  <c r="C22" i="7"/>
  <c r="E18" i="7"/>
  <c r="A7" i="3"/>
  <c r="A6" i="3"/>
  <c r="E55" i="3"/>
  <c r="D27" i="15" s="1"/>
  <c r="D55" i="3"/>
  <c r="C55" i="3"/>
  <c r="E54" i="3"/>
  <c r="D54" i="3"/>
  <c r="C54" i="3"/>
  <c r="E53" i="3"/>
  <c r="G52" i="3"/>
  <c r="E52" i="3" s="1"/>
  <c r="E50" i="3" s="1"/>
  <c r="E51" i="3"/>
  <c r="D50" i="3"/>
  <c r="C51" i="3"/>
  <c r="C50" i="3" s="1"/>
  <c r="N50" i="3"/>
  <c r="M50" i="3"/>
  <c r="L50" i="3"/>
  <c r="K50" i="3"/>
  <c r="E49" i="3"/>
  <c r="D48" i="3"/>
  <c r="C48" i="3"/>
  <c r="E47" i="3"/>
  <c r="D47" i="3"/>
  <c r="C47" i="3"/>
  <c r="E46" i="3"/>
  <c r="D46" i="3"/>
  <c r="C46" i="3"/>
  <c r="E45" i="3"/>
  <c r="C45" i="3"/>
  <c r="I45" i="3" s="1"/>
  <c r="E44" i="3"/>
  <c r="D44" i="3"/>
  <c r="C44" i="3"/>
  <c r="K32" i="3"/>
  <c r="E43" i="3"/>
  <c r="E42" i="3"/>
  <c r="D42" i="3"/>
  <c r="C42" i="3"/>
  <c r="E41" i="3"/>
  <c r="D41" i="3"/>
  <c r="J41" i="3" s="1"/>
  <c r="C41" i="3"/>
  <c r="E40" i="3"/>
  <c r="C40" i="3"/>
  <c r="I40" i="3" s="1"/>
  <c r="E39" i="3"/>
  <c r="D39" i="3"/>
  <c r="C39" i="3"/>
  <c r="E38" i="3"/>
  <c r="D38" i="3"/>
  <c r="C38" i="3"/>
  <c r="E37" i="3"/>
  <c r="D37" i="3"/>
  <c r="J37" i="3" s="1"/>
  <c r="C37" i="3"/>
  <c r="E36" i="3"/>
  <c r="C36" i="3"/>
  <c r="I36" i="3" s="1"/>
  <c r="E35" i="3"/>
  <c r="D35" i="3"/>
  <c r="C35" i="3"/>
  <c r="E34" i="3"/>
  <c r="I34" i="3" s="1"/>
  <c r="D34" i="3"/>
  <c r="C34" i="3"/>
  <c r="E33" i="3"/>
  <c r="D33" i="3"/>
  <c r="J33" i="3" s="1"/>
  <c r="C33" i="3"/>
  <c r="L32" i="3"/>
  <c r="E26" i="27" s="1"/>
  <c r="H32" i="3"/>
  <c r="G32" i="3"/>
  <c r="G26" i="27"/>
  <c r="F32" i="3"/>
  <c r="E31" i="3"/>
  <c r="D31" i="3"/>
  <c r="C31" i="3"/>
  <c r="E30" i="3"/>
  <c r="D30" i="3"/>
  <c r="C30" i="3"/>
  <c r="E29" i="3"/>
  <c r="D29" i="3"/>
  <c r="C29" i="3"/>
  <c r="D28" i="3"/>
  <c r="E28" i="3"/>
  <c r="C28" i="3"/>
  <c r="E27" i="3"/>
  <c r="D27" i="3"/>
  <c r="C27" i="3"/>
  <c r="E26" i="3"/>
  <c r="D26" i="3"/>
  <c r="C26" i="3"/>
  <c r="E25" i="3"/>
  <c r="I25" i="3" s="1"/>
  <c r="D25" i="3"/>
  <c r="C25" i="3"/>
  <c r="E24" i="3"/>
  <c r="D24" i="3"/>
  <c r="J24" i="3" s="1"/>
  <c r="C24" i="3"/>
  <c r="E23" i="3"/>
  <c r="C23" i="3"/>
  <c r="E22" i="3"/>
  <c r="D22" i="3"/>
  <c r="C22" i="3"/>
  <c r="E21" i="3"/>
  <c r="J21" i="3" s="1"/>
  <c r="D21" i="3"/>
  <c r="C21" i="3"/>
  <c r="E20" i="3"/>
  <c r="D20" i="3"/>
  <c r="C20" i="3"/>
  <c r="E19" i="3"/>
  <c r="D19" i="3"/>
  <c r="C19" i="3"/>
  <c r="E18" i="3"/>
  <c r="D18" i="3"/>
  <c r="C18" i="3"/>
  <c r="E17" i="3"/>
  <c r="D17" i="3"/>
  <c r="C17" i="3"/>
  <c r="E16" i="3"/>
  <c r="D16" i="3"/>
  <c r="C16" i="3"/>
  <c r="N15" i="3"/>
  <c r="L15" i="3"/>
  <c r="K15" i="3"/>
  <c r="K14" i="3"/>
  <c r="H15" i="3"/>
  <c r="H14" i="3" s="1"/>
  <c r="H13" i="3" s="1"/>
  <c r="G15" i="3"/>
  <c r="G17" i="27" s="1"/>
  <c r="A7" i="2"/>
  <c r="A6" i="2"/>
  <c r="E130" i="2"/>
  <c r="E129" i="2"/>
  <c r="E128" i="2"/>
  <c r="E127" i="2"/>
  <c r="E126" i="2"/>
  <c r="J126" i="2"/>
  <c r="I125" i="2"/>
  <c r="H125" i="2"/>
  <c r="H123" i="2"/>
  <c r="G125" i="2"/>
  <c r="G123" i="2" s="1"/>
  <c r="G122" i="2" s="1"/>
  <c r="F125" i="2"/>
  <c r="F123" i="2"/>
  <c r="F122" i="2" s="1"/>
  <c r="E124" i="2"/>
  <c r="K124" i="2"/>
  <c r="D123" i="2"/>
  <c r="D122" i="2" s="1"/>
  <c r="D12" i="2" s="1"/>
  <c r="C123"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I61" i="2"/>
  <c r="H61" i="2"/>
  <c r="E61" i="2" s="1"/>
  <c r="J61" i="2" s="1"/>
  <c r="G61" i="2"/>
  <c r="F61" i="2"/>
  <c r="E60" i="2"/>
  <c r="E59" i="2"/>
  <c r="E58" i="2"/>
  <c r="K58" i="2" s="1"/>
  <c r="I57" i="2"/>
  <c r="H57" i="2"/>
  <c r="F57" i="2"/>
  <c r="E56" i="2"/>
  <c r="E55" i="2"/>
  <c r="E54" i="2"/>
  <c r="E53" i="2"/>
  <c r="E52" i="2"/>
  <c r="E51" i="2"/>
  <c r="E50" i="2"/>
  <c r="E49" i="2"/>
  <c r="F48" i="2"/>
  <c r="E48" i="2"/>
  <c r="E47" i="2"/>
  <c r="E46" i="2"/>
  <c r="E45" i="2"/>
  <c r="E44" i="2"/>
  <c r="E43" i="2"/>
  <c r="E42" i="2"/>
  <c r="E41" i="2"/>
  <c r="C13" i="2"/>
  <c r="I40" i="2"/>
  <c r="H40" i="2"/>
  <c r="G40" i="2"/>
  <c r="F40" i="2"/>
  <c r="E40" i="2" s="1"/>
  <c r="D13" i="2"/>
  <c r="E39" i="2"/>
  <c r="E38" i="2"/>
  <c r="E37" i="2"/>
  <c r="E36" i="2"/>
  <c r="E35" i="2"/>
  <c r="E34" i="2"/>
  <c r="E33" i="2"/>
  <c r="E32" i="2"/>
  <c r="E31" i="2"/>
  <c r="E30" i="2"/>
  <c r="E29" i="2"/>
  <c r="I28" i="2"/>
  <c r="H28" i="2"/>
  <c r="G28" i="2"/>
  <c r="F28" i="2"/>
  <c r="E28" i="2" s="1"/>
  <c r="E27" i="2"/>
  <c r="E26" i="2"/>
  <c r="E25" i="2"/>
  <c r="E24" i="2"/>
  <c r="E23" i="2"/>
  <c r="I22" i="2"/>
  <c r="H22" i="2"/>
  <c r="G22" i="2"/>
  <c r="E22" i="2" s="1"/>
  <c r="F22" i="2"/>
  <c r="E21" i="2"/>
  <c r="E20" i="2"/>
  <c r="E19" i="2"/>
  <c r="E18" i="2"/>
  <c r="M17" i="2"/>
  <c r="L17" i="2"/>
  <c r="E17" i="2"/>
  <c r="E16" i="2"/>
  <c r="M15" i="2"/>
  <c r="L15" i="2"/>
  <c r="E15" i="2"/>
  <c r="I14" i="2"/>
  <c r="H14" i="2"/>
  <c r="G14" i="2"/>
  <c r="F14" i="2"/>
  <c r="E14" i="2" s="1"/>
  <c r="I41" i="3"/>
  <c r="I16" i="3"/>
  <c r="C122" i="2"/>
  <c r="I20" i="3"/>
  <c r="I24" i="3"/>
  <c r="I30" i="3"/>
  <c r="I18" i="3"/>
  <c r="H17" i="27"/>
  <c r="H16" i="27" s="1"/>
  <c r="H15" i="27" s="1"/>
  <c r="H12" i="3"/>
  <c r="J35" i="3"/>
  <c r="I33" i="3"/>
  <c r="J17" i="3"/>
  <c r="J34" i="3"/>
  <c r="E16" i="15"/>
  <c r="J48" i="2"/>
  <c r="H26" i="27"/>
  <c r="H122" i="2"/>
  <c r="J25" i="3"/>
  <c r="I37" i="3"/>
  <c r="K52" i="2"/>
  <c r="I13" i="2"/>
  <c r="K53" i="2"/>
  <c r="J64" i="2"/>
  <c r="J80" i="2"/>
  <c r="J124" i="2"/>
  <c r="N14" i="3"/>
  <c r="E17" i="27"/>
  <c r="E22" i="27" s="1"/>
  <c r="I35" i="3"/>
  <c r="G14" i="3"/>
  <c r="G13" i="3" s="1"/>
  <c r="G50" i="3"/>
  <c r="D24" i="15"/>
  <c r="E23" i="15"/>
  <c r="C22" i="15"/>
  <c r="C31" i="15"/>
  <c r="H30" i="8"/>
  <c r="J30" i="3"/>
  <c r="J39" i="3"/>
  <c r="I44" i="3"/>
  <c r="J18" i="3"/>
  <c r="J16" i="3"/>
  <c r="J26" i="3"/>
  <c r="E32" i="3"/>
  <c r="I39" i="3"/>
  <c r="J44" i="3"/>
  <c r="I21" i="3"/>
  <c r="I26" i="3"/>
  <c r="I17" i="3"/>
  <c r="C12" i="2"/>
  <c r="J53" i="2"/>
  <c r="K48" i="2"/>
  <c r="F13" i="2"/>
  <c r="F12" i="2" s="1"/>
  <c r="G57" i="2"/>
  <c r="E57" i="2"/>
  <c r="K64" i="2"/>
  <c r="K80" i="2"/>
  <c r="K126" i="2"/>
  <c r="J52" i="2"/>
  <c r="J58" i="2"/>
  <c r="G27" i="1"/>
  <c r="B22" i="1"/>
  <c r="G21" i="1"/>
  <c r="B21" i="1"/>
  <c r="G20" i="1"/>
  <c r="B20" i="1"/>
  <c r="G19" i="1"/>
  <c r="E19" i="1"/>
  <c r="D19" i="1"/>
  <c r="B19" i="1" s="1"/>
  <c r="G18" i="1"/>
  <c r="B18" i="1"/>
  <c r="J17" i="1"/>
  <c r="J12" i="1"/>
  <c r="J11" i="1" s="1"/>
  <c r="I17" i="1"/>
  <c r="I12" i="1" s="1"/>
  <c r="H17" i="1"/>
  <c r="H12" i="1"/>
  <c r="C23" i="1" s="1"/>
  <c r="B17" i="1"/>
  <c r="G16" i="1"/>
  <c r="B16" i="1"/>
  <c r="G15" i="1"/>
  <c r="B15" i="1"/>
  <c r="G14" i="1"/>
  <c r="G13" i="1"/>
  <c r="G12" i="3"/>
  <c r="I11" i="1"/>
  <c r="E16" i="27"/>
  <c r="E15" i="27" s="1"/>
  <c r="E14" i="27" s="1"/>
  <c r="E12" i="1"/>
  <c r="E23" i="1"/>
  <c r="K26" i="27"/>
  <c r="F26" i="27"/>
  <c r="K61" i="2"/>
  <c r="K22" i="27"/>
  <c r="G13" i="2"/>
  <c r="J57" i="2"/>
  <c r="K57" i="2"/>
  <c r="G17" i="1"/>
  <c r="B13" i="1"/>
  <c r="B14" i="1"/>
  <c r="B12" i="1" s="1"/>
  <c r="B11" i="1" s="1"/>
  <c r="E11" i="1"/>
  <c r="G12" i="1"/>
  <c r="G11" i="1"/>
  <c r="K11" i="1" s="1"/>
  <c r="E34" i="15"/>
  <c r="D33" i="15"/>
  <c r="E33" i="15" s="1"/>
  <c r="G12" i="2"/>
  <c r="D12" i="1"/>
  <c r="D23" i="1" s="1"/>
  <c r="B23" i="1" s="1"/>
  <c r="E15" i="15"/>
  <c r="D14" i="15"/>
  <c r="C12" i="35" l="1"/>
  <c r="U12" i="35" s="1"/>
  <c r="V12" i="35"/>
  <c r="C20" i="14"/>
  <c r="E21" i="14"/>
  <c r="F21" i="14"/>
  <c r="A5" i="23"/>
  <c r="A5" i="34"/>
  <c r="D22" i="27"/>
  <c r="J22" i="27" s="1"/>
  <c r="K15" i="27"/>
  <c r="J20" i="3"/>
  <c r="D26" i="27"/>
  <c r="C26" i="27" s="1"/>
  <c r="I26" i="27" s="1"/>
  <c r="C32" i="3"/>
  <c r="I32" i="3" s="1"/>
  <c r="K13" i="3"/>
  <c r="K12" i="3" s="1"/>
  <c r="G33" i="8"/>
  <c r="G29" i="8" s="1"/>
  <c r="E29" i="8"/>
  <c r="K17" i="21"/>
  <c r="S17" i="21" s="1"/>
  <c r="M13" i="21"/>
  <c r="K17" i="27"/>
  <c r="G16" i="27"/>
  <c r="G15" i="27" s="1"/>
  <c r="L14" i="3"/>
  <c r="L13" i="3" s="1"/>
  <c r="L12" i="3" s="1"/>
  <c r="C15" i="3"/>
  <c r="C14" i="3" s="1"/>
  <c r="C13" i="3" s="1"/>
  <c r="C12" i="3" s="1"/>
  <c r="E15" i="3"/>
  <c r="K13" i="21"/>
  <c r="U15" i="22"/>
  <c r="C19" i="7"/>
  <c r="C18" i="7" s="1"/>
  <c r="C15" i="7" s="1"/>
  <c r="D18" i="7"/>
  <c r="H42" i="8"/>
  <c r="H40" i="8" s="1"/>
  <c r="F40" i="8"/>
  <c r="F29" i="8" s="1"/>
  <c r="H20" i="8"/>
  <c r="D19" i="8"/>
  <c r="M43" i="3"/>
  <c r="D43" i="3" s="1"/>
  <c r="J43" i="3" s="1"/>
  <c r="C43" i="3"/>
  <c r="I43" i="3" s="1"/>
  <c r="N32" i="3"/>
  <c r="N13" i="3" s="1"/>
  <c r="N12" i="3" s="1"/>
  <c r="H29" i="6"/>
  <c r="C23" i="33"/>
  <c r="H29" i="8"/>
  <c r="K59" i="2"/>
  <c r="J59" i="2"/>
  <c r="I12" i="6"/>
  <c r="K16" i="27"/>
  <c r="D11" i="1"/>
  <c r="D47" i="15"/>
  <c r="J40" i="2"/>
  <c r="K40" i="2"/>
  <c r="I42" i="3"/>
  <c r="J42" i="3"/>
  <c r="E15" i="7"/>
  <c r="K28" i="27"/>
  <c r="F28" i="27"/>
  <c r="I28" i="27" s="1"/>
  <c r="M15" i="3"/>
  <c r="D23" i="3"/>
  <c r="D15" i="3" s="1"/>
  <c r="D14" i="3" s="1"/>
  <c r="D13" i="3" s="1"/>
  <c r="D12" i="3" s="1"/>
  <c r="D45" i="3"/>
  <c r="J45" i="3" s="1"/>
  <c r="D36" i="3"/>
  <c r="J36" i="3" s="1"/>
  <c r="M32" i="3"/>
  <c r="D32" i="3" s="1"/>
  <c r="J32" i="3" s="1"/>
  <c r="C32" i="6"/>
  <c r="C19" i="6" s="1"/>
  <c r="C12" i="6" s="1"/>
  <c r="E19" i="6"/>
  <c r="E12" i="6" s="1"/>
  <c r="C15" i="22"/>
  <c r="U16" i="22"/>
  <c r="H13" i="2"/>
  <c r="J63" i="2"/>
  <c r="K63" i="2"/>
  <c r="K75" i="2"/>
  <c r="J75" i="2"/>
  <c r="I123" i="2"/>
  <c r="I122" i="2" s="1"/>
  <c r="I12" i="2" s="1"/>
  <c r="E125" i="2"/>
  <c r="J26" i="27"/>
  <c r="J38" i="3"/>
  <c r="I38" i="3"/>
  <c r="C15" i="21"/>
  <c r="C13" i="21" s="1"/>
  <c r="E13" i="21"/>
  <c r="J13" i="22"/>
  <c r="C29" i="27"/>
  <c r="I29" i="27" s="1"/>
  <c r="J29" i="27"/>
  <c r="I19" i="27"/>
  <c r="D22" i="15"/>
  <c r="E22" i="15" s="1"/>
  <c r="E35" i="15"/>
  <c r="T13" i="22"/>
  <c r="A8" i="12"/>
  <c r="F17" i="27"/>
  <c r="C32" i="27"/>
  <c r="D57" i="3"/>
  <c r="E51" i="8"/>
  <c r="D20" i="9" s="1"/>
  <c r="C26" i="12" s="1"/>
  <c r="D83" i="6"/>
  <c r="C31" i="33"/>
  <c r="L13" i="22"/>
  <c r="W13" i="22" s="1"/>
  <c r="W14" i="22"/>
  <c r="D14" i="22"/>
  <c r="K14" i="27"/>
  <c r="A5" i="21"/>
  <c r="A5" i="24"/>
  <c r="A5" i="22"/>
  <c r="A6" i="21"/>
  <c r="A6" i="22"/>
  <c r="C41" i="15"/>
  <c r="D31" i="15"/>
  <c r="E14" i="15"/>
  <c r="A5" i="35" l="1"/>
  <c r="A5" i="36" s="1"/>
  <c r="A5" i="37" s="1"/>
  <c r="I14" i="22"/>
  <c r="I13" i="22" s="1"/>
  <c r="E13" i="2"/>
  <c r="H12" i="2"/>
  <c r="M14" i="3"/>
  <c r="D17" i="27"/>
  <c r="E123" i="2"/>
  <c r="S13" i="21"/>
  <c r="H19" i="8"/>
  <c r="H12" i="8" s="1"/>
  <c r="D12" i="8"/>
  <c r="E14" i="3"/>
  <c r="I15" i="3"/>
  <c r="J15" i="3"/>
  <c r="K125" i="2"/>
  <c r="J125" i="2"/>
  <c r="S15" i="21"/>
  <c r="G57" i="3"/>
  <c r="G398" i="32"/>
  <c r="E1915" i="31" s="1"/>
  <c r="F16" i="27"/>
  <c r="D13" i="22"/>
  <c r="C14" i="22"/>
  <c r="C40" i="15"/>
  <c r="E41" i="15"/>
  <c r="A7" i="12" l="1"/>
  <c r="V13" i="22"/>
  <c r="V14" i="22"/>
  <c r="K123" i="2"/>
  <c r="J123" i="2"/>
  <c r="E122" i="2"/>
  <c r="J13" i="2"/>
  <c r="K13" i="2"/>
  <c r="E13" i="3"/>
  <c r="I14" i="3"/>
  <c r="J14" i="3"/>
  <c r="C17" i="27"/>
  <c r="I17" i="27" s="1"/>
  <c r="J17" i="27"/>
  <c r="D16" i="27"/>
  <c r="M13" i="3"/>
  <c r="M12" i="3" s="1"/>
  <c r="F15" i="27"/>
  <c r="C13" i="22"/>
  <c r="E40" i="15"/>
  <c r="F22" i="15"/>
  <c r="C47" i="15"/>
  <c r="E12" i="3" l="1"/>
  <c r="J13" i="3"/>
  <c r="I13" i="3"/>
  <c r="K122" i="2"/>
  <c r="J122" i="2"/>
  <c r="C16" i="27"/>
  <c r="I16" i="27" s="1"/>
  <c r="D15" i="27"/>
  <c r="J16" i="27"/>
  <c r="E12" i="2"/>
  <c r="I12" i="3" l="1"/>
  <c r="J12" i="3"/>
  <c r="C15" i="27"/>
  <c r="I15" i="27" s="1"/>
  <c r="D14" i="27"/>
  <c r="J15" i="27"/>
  <c r="K12" i="2"/>
  <c r="J12" i="2"/>
  <c r="C14" i="27" l="1"/>
  <c r="I14" i="27" s="1"/>
  <c r="J14" i="27"/>
  <c r="E12" i="18" l="1"/>
  <c r="S14" i="22"/>
  <c r="S13" i="22" s="1"/>
  <c r="D11" i="18"/>
  <c r="F11" i="18" s="1"/>
  <c r="D10" i="19"/>
  <c r="D32" i="14"/>
  <c r="E32" i="14" s="1"/>
  <c r="D9" i="19" l="1"/>
  <c r="E9" i="19" s="1"/>
  <c r="E10" i="19"/>
  <c r="D20" i="14"/>
  <c r="F20" i="14" s="1"/>
  <c r="H14" i="22"/>
  <c r="E11" i="18"/>
  <c r="E20" i="14"/>
  <c r="D34" i="14" l="1"/>
  <c r="H13" i="22"/>
  <c r="U13" i="22" s="1"/>
  <c r="U14" i="22"/>
  <c r="E34" i="14" l="1"/>
</calcChain>
</file>

<file path=xl/sharedStrings.xml><?xml version="1.0" encoding="utf-8"?>
<sst xmlns="http://schemas.openxmlformats.org/spreadsheetml/2006/main" count="18111" uniqueCount="3259">
  <si>
    <t xml:space="preserve">ỦY BAN NHÂN DÂN </t>
  </si>
  <si>
    <t>Mẫu biểu số 60</t>
  </si>
  <si>
    <t>HUYỆN PHÙ CỪ</t>
  </si>
  <si>
    <t>Đơn vị tính: Đồng</t>
  </si>
  <si>
    <t>Phần thu</t>
  </si>
  <si>
    <t>Tổng số</t>
  </si>
  <si>
    <t>Thu NS cấp tỉnh</t>
  </si>
  <si>
    <t>Thu NS cấp huyện</t>
  </si>
  <si>
    <t>Thu NS xã</t>
  </si>
  <si>
    <t>Phần chi</t>
  </si>
  <si>
    <t>Chi NS cấp tỉnh</t>
  </si>
  <si>
    <t>Chi NS cấp huyện</t>
  </si>
  <si>
    <t>Chi NS xã</t>
  </si>
  <si>
    <t>Tổng số thu</t>
  </si>
  <si>
    <t>Tổng số chi</t>
  </si>
  <si>
    <t>A Tổng số thu cân đối ngân sách</t>
  </si>
  <si>
    <t>A.Tổng số chi cân đối ngân sách</t>
  </si>
  <si>
    <t>1 Các khoản thu NSĐP hưởng 100%</t>
  </si>
  <si>
    <t>1 Chi đầu tư phát triển</t>
  </si>
  <si>
    <t>2 Các khoản thu phân chia theo tỷ lệ %</t>
  </si>
  <si>
    <t>2 Chi trả nợ lãi, phí tiền vay</t>
  </si>
  <si>
    <t>3 Thu từ quỹ dự trữ tài chính</t>
  </si>
  <si>
    <t>3 Chi thường xuyên</t>
  </si>
  <si>
    <t>4 Thu kết dư năm trước</t>
  </si>
  <si>
    <t>4 Chi bổ sung quỹ dự trữ tài chính</t>
  </si>
  <si>
    <t>5 Thu chuyển nguồn từ năm trước sang</t>
  </si>
  <si>
    <t>5 Chi chuyển giao NS</t>
  </si>
  <si>
    <t>6 Thu viện trợ</t>
  </si>
  <si>
    <t>Tr. Đó: - Chi bổ sung cho ngân sách cấp dưới</t>
  </si>
  <si>
    <t>7 Thu bổ sung từ ngân sách cấp trên</t>
  </si>
  <si>
    <t xml:space="preserve">    - Chi nộp ngân sách cấp trên</t>
  </si>
  <si>
    <t>Tr.đó: - Bổ sung cân đối ngân sách</t>
  </si>
  <si>
    <t>6 Chi chuyển nguồn sang năm sau</t>
  </si>
  <si>
    <t xml:space="preserve">             - Bổ sung có mục tiêu</t>
  </si>
  <si>
    <t>7 Các nhiệm vụ chi khác</t>
  </si>
  <si>
    <t>8 Thu từ ngân sách cấp dưới nộp lên</t>
  </si>
  <si>
    <t>B.Chi trả nợ gốc (chi tiết từng nguồn trả nợ gốc)</t>
  </si>
  <si>
    <t>- Kết dư ngân sách năm quyết toán = (thu - chi)</t>
  </si>
  <si>
    <t>Bội chi = thu - chi</t>
  </si>
  <si>
    <r>
      <t>B. Vay của ngân sách cấp tỉnh</t>
    </r>
    <r>
      <rPr>
        <b/>
        <vertAlign val="superscript"/>
        <sz val="12"/>
        <rFont val="Times New Roman"/>
        <family val="1"/>
      </rPr>
      <t>1</t>
    </r>
    <r>
      <rPr>
        <b/>
        <sz val="12"/>
        <rFont val="Times New Roman"/>
        <family val="1"/>
      </rPr>
      <t xml:space="preserve"> (chi tiết theo mục đích vay và nguồn vay)</t>
    </r>
  </si>
  <si>
    <t>PHÒNG TÀI CHÍNH-KẾ HOẠCH</t>
  </si>
  <si>
    <t>TM. ỦY BAN NHÂN DÂN</t>
  </si>
  <si>
    <t>TRƯỞNG PHÒNG</t>
  </si>
  <si>
    <t>CHỦ TỊCH</t>
  </si>
  <si>
    <t>Chu Đức Anh</t>
  </si>
  <si>
    <t>CÂN ĐỐI QUYẾT TOÁN NGÂN SÁCH ĐỊA PHƯƠNG NĂM 2024</t>
  </si>
  <si>
    <t>Doãn Quốc Hoàn</t>
  </si>
  <si>
    <t>ỦY BAN NHÂN DÂN</t>
  </si>
  <si>
    <t>Mẫu biểu số 61</t>
  </si>
  <si>
    <t>UBND HUYỆN PHÙ CỪ</t>
  </si>
  <si>
    <t>PHÒNG TÀI CHÍNH- KẾ HOẠCH</t>
  </si>
  <si>
    <t>STT</t>
  </si>
  <si>
    <t>Nội dung</t>
  </si>
  <si>
    <t>Dự toán năm</t>
  </si>
  <si>
    <t>Quyết toán năm</t>
  </si>
  <si>
    <t>Phân chia theo từng cấp ngân sách</t>
  </si>
  <si>
    <t>So sánh QT/DT (%)</t>
  </si>
  <si>
    <t>Cấp trên giao</t>
  </si>
  <si>
    <t>HĐND giao</t>
  </si>
  <si>
    <t>Thu NS TW</t>
  </si>
  <si>
    <t>HĐND quyết định</t>
  </si>
  <si>
    <t>A</t>
  </si>
  <si>
    <t>B</t>
  </si>
  <si>
    <t>3=4+5+6+7</t>
  </si>
  <si>
    <t>8=3/1</t>
  </si>
  <si>
    <t>9=3/2</t>
  </si>
  <si>
    <t>TỔNG SỐ (A+B+C+D+E)</t>
  </si>
  <si>
    <t>THU NGÂN SÁCH NHÀ NƯỚC</t>
  </si>
  <si>
    <t>Thu từ khu vực doanh nghiệp nhà nước do Trung ương quản lý</t>
  </si>
  <si>
    <t>- Thuế giá trị gia tăng</t>
  </si>
  <si>
    <t>Trong đó: Thu từ hoạt động thăm dò, khai thác, dầu khí</t>
  </si>
  <si>
    <t>- Thuế thu nhập doanh nghiệp</t>
  </si>
  <si>
    <t>- Thuế tiêu thụ đặc biệt</t>
  </si>
  <si>
    <t>Trong đó: Thu từ cơ sở kinh doanh nhập khẩu tiếp tục bán ra trong nước</t>
  </si>
  <si>
    <t>- Thuế tài nguyên</t>
  </si>
  <si>
    <t>Trong đó: Thuế tài nguyên dầu, khí</t>
  </si>
  <si>
    <t>Thu từ khu vực doanh nghiệp nhà nước do địa phương quản lý</t>
  </si>
  <si>
    <t>Thu từ khu vực doanh nghiệp có vốn đầu tư nước ngoài</t>
  </si>
  <si>
    <t>Trong đó: Thu từ hoạt động thăm dò và khai thác dầu, khí</t>
  </si>
  <si>
    <t xml:space="preserve">Trong đó: Thu từ hoạt động thăm dò và khai thác dầu, khí </t>
  </si>
  <si>
    <t xml:space="preserve">- Thu từ khí thiên nhiên </t>
  </si>
  <si>
    <t>Trong đó: - Thu từ cơ sở kinh doanh nhập khẩu tiếp tục bán ra trong nước</t>
  </si>
  <si>
    <t>- Tiền thuê mặt đất, mặt nước</t>
  </si>
  <si>
    <t>Thu từ khu vực kinh tế ngoài quốc doanh</t>
  </si>
  <si>
    <t xml:space="preserve"> - Thuế thu nhập doanh nghiệp</t>
  </si>
  <si>
    <t xml:space="preserve"> - Thuế GTGT từ hộ cá thể</t>
  </si>
  <si>
    <t xml:space="preserve">Trong đó: Thu từ cơ sở kinh doanh nhập khẩu tiếp tục bán ra trong nước </t>
  </si>
  <si>
    <t>- Thu khác (Phí môn bài)</t>
  </si>
  <si>
    <t>Lệ phí trước bạ</t>
  </si>
  <si>
    <t>- Lệ phí trước bạ nhà đất</t>
  </si>
  <si>
    <t>- Lệ phí trước bạ ô tô, xe máy</t>
  </si>
  <si>
    <t>Thuế sử dụng đất nông nghiệp</t>
  </si>
  <si>
    <t>Thuế sử dụng đất phi nông nghiệp</t>
  </si>
  <si>
    <t>Thuế thu nhập cá nhân</t>
  </si>
  <si>
    <t>Thuế bảo vệ môi trường</t>
  </si>
  <si>
    <t>Trong đó: - Thu từ hàng hóa nhập khẩu</t>
  </si>
  <si>
    <t>- Thu từ hàng hóa sản xuất trong nước</t>
  </si>
  <si>
    <t>Phí, lệ phí</t>
  </si>
  <si>
    <t>Bao gồm: - Phí, lệ phí do cơ quan nhà nước trung ương thu</t>
  </si>
  <si>
    <t>- Phí, lệ phí do cơ quan nhà nước địa phương thu</t>
  </si>
  <si>
    <t>Trong đó: phí bảo vệ môi trường đối với khai thác khoáng sản</t>
  </si>
  <si>
    <t>Thu tiền sử dụng đất</t>
  </si>
  <si>
    <t>Trong đó: - Thu do cơ quan, tổ chức, đơn vị thuộc Trung ương quản lý</t>
  </si>
  <si>
    <t>- Thu do cơ quan, tổ chức, đơn vị thuộc địa phương quản lý</t>
  </si>
  <si>
    <t>12</t>
  </si>
  <si>
    <t>Thu tiền thuê đất, mặt nước</t>
  </si>
  <si>
    <t>Thu tiền sử dụng khu vực biển</t>
  </si>
  <si>
    <t>Trong đó: - Thuộc thẩm quyền giao của trung ương</t>
  </si>
  <si>
    <t>- Thuộc thẩm quyền giao của địa phương</t>
  </si>
  <si>
    <t>Thu từ bán tài sản nhà nước</t>
  </si>
  <si>
    <t>Trong đó: - Do trung ương</t>
  </si>
  <si>
    <t xml:space="preserve">                - Do địa phương</t>
  </si>
  <si>
    <t>Thu từ tài sản được xác lập quyền sở hữu của nhà nước</t>
  </si>
  <si>
    <t>Trong đó: - Do trung ương xử lý</t>
  </si>
  <si>
    <t xml:space="preserve">                - Do địa phương xử lý</t>
  </si>
  <si>
    <t>Thu tiền cho thuê và bán nhà ở thuộc sở hữu nhà nước</t>
  </si>
  <si>
    <t>Thu khác ngân sách</t>
  </si>
  <si>
    <t>Trong đó: - Thu khác ngân sách trung ương</t>
  </si>
  <si>
    <t>Thu tiền cấp quyền khai thác khoáng sản</t>
  </si>
  <si>
    <t>Trong đó: - Giấy phép do Trung ương cấp</t>
  </si>
  <si>
    <t>- Giấy phép do Ủy ban nhân dân cấp tỉnh cấp</t>
  </si>
  <si>
    <t>Thu từ quỹ đất công ích và thu hoa lợi công sản khác</t>
  </si>
  <si>
    <t>Tiền đề bù thiệt hại khi nhà nước thu hồi đất công</t>
  </si>
  <si>
    <t>Thu cổ tức và lợi nhuận sau thuế</t>
  </si>
  <si>
    <t>Thu từ hoạt động xổ số kiến thiết (kể cả xổ số điện toán)</t>
  </si>
  <si>
    <t>II</t>
  </si>
  <si>
    <t>Thu về dầu thô</t>
  </si>
  <si>
    <t xml:space="preserve">Thu về dầu thô theo hiệp định, hợp đồng </t>
  </si>
  <si>
    <t>1.1</t>
  </si>
  <si>
    <t>Thuế tài nguyên</t>
  </si>
  <si>
    <t>1.2</t>
  </si>
  <si>
    <t>Thuế thu nhập doanh nghiệp</t>
  </si>
  <si>
    <t>1.3</t>
  </si>
  <si>
    <t>Lợi nhuận sau thuế được chia của Chính phủ Việt Nam</t>
  </si>
  <si>
    <t>1.4</t>
  </si>
  <si>
    <t>Dầu lãi được chia của Chính phủ Việt Nam</t>
  </si>
  <si>
    <t>1.5</t>
  </si>
  <si>
    <t xml:space="preserve">Thuế đặc biệt </t>
  </si>
  <si>
    <t>1.6</t>
  </si>
  <si>
    <t>Thu khác</t>
  </si>
  <si>
    <t xml:space="preserve">Thu về Condensate theo hiệp định, hợp đồng. </t>
  </si>
  <si>
    <t>Phụ thu về dầu, khí</t>
  </si>
  <si>
    <t>Thu về khí thiên nhiên (không bao gồm doanh nghiệp có vốn đầu tư nước ngoài)</t>
  </si>
  <si>
    <t>III</t>
  </si>
  <si>
    <t>Thu Hải quan</t>
  </si>
  <si>
    <t>Thuế xuất khẩu</t>
  </si>
  <si>
    <t>Thuế nhập khẩu</t>
  </si>
  <si>
    <t>Thuế tiêu thụ đặc biệt hàng nhập khẩu</t>
  </si>
  <si>
    <t>Thuế giá trị gia tăng hàng nhập khẩu</t>
  </si>
  <si>
    <t>Thuế bổ sung đối với hàng hóa nhập khẩu vào Việt Nam</t>
  </si>
  <si>
    <t>Thu chênh lệch giá hàng xuất nhập khẩu</t>
  </si>
  <si>
    <t>Thuế bảo vệ môi trường do cơ quan hải quan thực hiện</t>
  </si>
  <si>
    <t>Phí, lệ phí hải quan</t>
  </si>
  <si>
    <t>IV</t>
  </si>
  <si>
    <t>Thu Viện trợ</t>
  </si>
  <si>
    <t>V</t>
  </si>
  <si>
    <t>Các khoản huy động, đóng góp</t>
  </si>
  <si>
    <t>Các khoản huy động đóng góp xây dựng cơ sở hạ tầng</t>
  </si>
  <si>
    <t>Các khoản huy động đóng góp khác</t>
  </si>
  <si>
    <t>VI</t>
  </si>
  <si>
    <t>Thu hồi vốn của Nhà nước và thu từ quỹ dự trữ tài chính</t>
  </si>
  <si>
    <t>Thu từ bán cổ phần, vốn góp của Nhà nước nộp ngân sách</t>
  </si>
  <si>
    <t>Thu từ các khoản cho vay của ngân sách</t>
  </si>
  <si>
    <t>2.1</t>
  </si>
  <si>
    <t>Thu nợ gốc cho vay</t>
  </si>
  <si>
    <t>2.2</t>
  </si>
  <si>
    <t>Thu lãi cho vay</t>
  </si>
  <si>
    <t>Thu từ quỹ dự trữ tài chính</t>
  </si>
  <si>
    <t>VAY CỦA NGÂN SÁCH ĐỊA PHƯƠNG</t>
  </si>
  <si>
    <t>I</t>
  </si>
  <si>
    <t>Vay bù đắp bội chi NSĐP</t>
  </si>
  <si>
    <t>Vay trong nước</t>
  </si>
  <si>
    <t>Vay lại từ nguồn Chính phủ vay ngoài nước</t>
  </si>
  <si>
    <t>Vay để trả nợ gốc vay</t>
  </si>
  <si>
    <t>C</t>
  </si>
  <si>
    <t>THU CHUYỂN GIAO NGÂN SÁCH</t>
  </si>
  <si>
    <t>Thu bổ sung từ ngân sách cấp trên</t>
  </si>
  <si>
    <t>1.</t>
  </si>
  <si>
    <t xml:space="preserve">Bổ sung cân đối </t>
  </si>
  <si>
    <t>2.</t>
  </si>
  <si>
    <t>Bổ sung có mục tiêu</t>
  </si>
  <si>
    <t xml:space="preserve">Bổ sung có mục tiêu bằng nguồn vốn trong nước </t>
  </si>
  <si>
    <t>Bổ sung có mục tiêu bằng nguồn vốn ngoài nước</t>
  </si>
  <si>
    <t>Thu từ ngân sách cấp dưới nộp lên</t>
  </si>
  <si>
    <t>D</t>
  </si>
  <si>
    <t>THU CHUYỂN NGUỒN</t>
  </si>
  <si>
    <t>E</t>
  </si>
  <si>
    <t>THU KẾT DƯ NGÂN SÁCH</t>
  </si>
  <si>
    <t>QUYẾT TOÁN THU NSNN, VAY NSĐP NĂM 2024</t>
  </si>
  <si>
    <t xml:space="preserve">Ủy BAN NHÂN DÂN </t>
  </si>
  <si>
    <t>Mẫu biểu số 62</t>
  </si>
  <si>
    <t>Đơn vị: Đồng</t>
  </si>
  <si>
    <t>Số TT</t>
  </si>
  <si>
    <t>Nội dung chi</t>
  </si>
  <si>
    <t>So sánh QT/DT(%)</t>
  </si>
  <si>
    <t>Dự toán giao đầu năm</t>
  </si>
  <si>
    <t>Tổng số Chi NSĐP</t>
  </si>
  <si>
    <t>Dự toán cấp trên giao</t>
  </si>
  <si>
    <t>Dự toán HĐND huyện giao</t>
  </si>
  <si>
    <t>(3)=(4)+(5)+(6)</t>
  </si>
  <si>
    <t>(7)=(3):(1)</t>
  </si>
  <si>
    <t>(8)= (3):(2)</t>
  </si>
  <si>
    <t>Huyện</t>
  </si>
  <si>
    <t>Xã</t>
  </si>
  <si>
    <t>TỔNG SỐ (A+B+C)</t>
  </si>
  <si>
    <t>CHI CÂN ĐỐI NGÂN SÁCH</t>
  </si>
  <si>
    <t>Chi đầu tư phát triển</t>
  </si>
  <si>
    <t>Chi đầu tư phát triển cho chương trình, dự án theo lĩnh vực</t>
  </si>
  <si>
    <t>Chi quốc phòng</t>
  </si>
  <si>
    <t>Chi an ninh và trật tự an toàn xã hội</t>
  </si>
  <si>
    <t>Chi Giáo dục - đào tạo và dạy nghề</t>
  </si>
  <si>
    <t>Chi Khoa học và công nghệ</t>
  </si>
  <si>
    <t>Chi Y tế, dân số và gia đình</t>
  </si>
  <si>
    <t>Chi Văn hóa thông tin</t>
  </si>
  <si>
    <t>1.7</t>
  </si>
  <si>
    <t>Chi Phát thanh, truyền hình, thông tấn</t>
  </si>
  <si>
    <t>1.8</t>
  </si>
  <si>
    <t>Chi Thể dục thể thao</t>
  </si>
  <si>
    <t>1.9</t>
  </si>
  <si>
    <t>Chi Bảo vệ môi trường</t>
  </si>
  <si>
    <t>1.10</t>
  </si>
  <si>
    <t>Chi các hoạt động kinh tế</t>
  </si>
  <si>
    <t>1.11</t>
  </si>
  <si>
    <t>Chi hoạt động của các cơ quan quản lý nhà nước, đảng, đoàn thể</t>
  </si>
  <si>
    <t>1.12</t>
  </si>
  <si>
    <t>Chi Bảo đảm xã hội</t>
  </si>
  <si>
    <t>1.13</t>
  </si>
  <si>
    <t>Chi ngành, lĩnh vực khác</t>
  </si>
  <si>
    <t>Chi đầu tư và hỗ trợ vốn cho các doanh nghiệp hoạt động công</t>
  </si>
  <si>
    <t>Chi đầu tư phát triển khác</t>
  </si>
  <si>
    <t>Chi trả nợ lãi vay theo quy định</t>
  </si>
  <si>
    <t>Chi thường xuyên</t>
  </si>
  <si>
    <t>2.3</t>
  </si>
  <si>
    <t>2.4</t>
  </si>
  <si>
    <t>2.5</t>
  </si>
  <si>
    <t>2.6</t>
  </si>
  <si>
    <t>2.7</t>
  </si>
  <si>
    <t>2.8</t>
  </si>
  <si>
    <t>2.9</t>
  </si>
  <si>
    <t>2.10</t>
  </si>
  <si>
    <t>2.11</t>
  </si>
  <si>
    <t>2.12</t>
  </si>
  <si>
    <t>2.13</t>
  </si>
  <si>
    <t>Chi khác</t>
  </si>
  <si>
    <t>Các nhiệm vụ chi khác</t>
  </si>
  <si>
    <t>Dự phòng ngân sách</t>
  </si>
  <si>
    <t>Chi chuyển nguồn</t>
  </si>
  <si>
    <t>VIII</t>
  </si>
  <si>
    <t>Chi bổ sung mục tiêu từ ngân sách cấp trên</t>
  </si>
  <si>
    <t>CHI BỔ SUNG CHO NGÂN SÁCH CẤP DƯỚI</t>
  </si>
  <si>
    <t>Bổ sung cân đối</t>
  </si>
  <si>
    <t>Tr. đó: - Bằng nguồn vốn trong nước</t>
  </si>
  <si>
    <t xml:space="preserve">       - Bằng nguồn vốn ngoài nước</t>
  </si>
  <si>
    <t>CHI NỘP NGÂN SÁCH CẤP TRÊN</t>
  </si>
  <si>
    <t>QUYẾT TOÁN CHI NGÂN SÁCH ĐỊA PHƯƠNG NĂM 2024</t>
  </si>
  <si>
    <t>Đơn vị tính: đồng</t>
  </si>
  <si>
    <t>Cấp</t>
  </si>
  <si>
    <t>Chương</t>
  </si>
  <si>
    <t>Mục</t>
  </si>
  <si>
    <t>Tiểu Mục</t>
  </si>
  <si>
    <t>NSNN</t>
  </si>
  <si>
    <t>NSTW</t>
  </si>
  <si>
    <t>NS cấp tỉnh</t>
  </si>
  <si>
    <t>NS cấp huyện</t>
  </si>
  <si>
    <t>NS Xã</t>
  </si>
  <si>
    <t>1</t>
  </si>
  <si>
    <t>2</t>
  </si>
  <si>
    <t>3</t>
  </si>
  <si>
    <t>4</t>
  </si>
  <si>
    <t>5</t>
  </si>
  <si>
    <t>6</t>
  </si>
  <si>
    <t>TỔNG SỐ</t>
  </si>
  <si>
    <t/>
  </si>
  <si>
    <t>2800</t>
  </si>
  <si>
    <t>2802</t>
  </si>
  <si>
    <t>QUYẾT TOÁN THU NSNN, VAY NSĐP THEO MLNS NĂM 2024</t>
  </si>
  <si>
    <t>Mẫu biểu số 64</t>
  </si>
  <si>
    <t>Loại</t>
  </si>
  <si>
    <t>Khoản</t>
  </si>
  <si>
    <t>Tiểu mục</t>
  </si>
  <si>
    <t>Số QT</t>
  </si>
  <si>
    <t>605</t>
  </si>
  <si>
    <t>QUYẾT TOÁN CHI, TRẢ NỢ NSĐP THEO MỤC LỤC NSNN NĂM 2024</t>
  </si>
  <si>
    <t xml:space="preserve">Mẫu biểu số 66
</t>
  </si>
  <si>
    <t>THUYẾT MINH TĂNG, GIẢM CHI QUẢN LÝ HÀNH CHÍNH, ĐẢNG, ĐOÀN THỂ</t>
  </si>
  <si>
    <t>Đơn vị: đồng</t>
  </si>
  <si>
    <t>Trong đó</t>
  </si>
  <si>
    <t>Ghi chú</t>
  </si>
  <si>
    <t>NS xã</t>
  </si>
  <si>
    <t>1=2+3+4</t>
  </si>
  <si>
    <t>Số quyết toán chi tăng so với dự toán</t>
  </si>
  <si>
    <t xml:space="preserve">Do chính sách thay đổi </t>
  </si>
  <si>
    <t>Nhiệm vụ chi đột xuất được bổ sung</t>
  </si>
  <si>
    <t>2.14</t>
  </si>
  <si>
    <t>2.15</t>
  </si>
  <si>
    <t>2.16</t>
  </si>
  <si>
    <t>2.17</t>
  </si>
  <si>
    <t>2.18</t>
  </si>
  <si>
    <t>2.19</t>
  </si>
  <si>
    <t>2.20</t>
  </si>
  <si>
    <t>2.21</t>
  </si>
  <si>
    <t>2.22</t>
  </si>
  <si>
    <t>2.23</t>
  </si>
  <si>
    <t>2.24</t>
  </si>
  <si>
    <t>2.25</t>
  </si>
  <si>
    <t>2.26</t>
  </si>
  <si>
    <t>2.27</t>
  </si>
  <si>
    <t>Tăng, giảm biên chế so với dự toán</t>
  </si>
  <si>
    <t>- Số biên chế tăng, giảm</t>
  </si>
  <si>
    <t>- Số kinh phí tăng, giảm</t>
  </si>
  <si>
    <t xml:space="preserve">Mua sắm tài sản </t>
  </si>
  <si>
    <t>Trong đó: - Số ô tô</t>
  </si>
  <si>
    <t>Sửa chữa trụ sở làm việc</t>
  </si>
  <si>
    <t>Tăng cường cơ sở vật chất các xã</t>
  </si>
  <si>
    <t>Số quyết toán chi giảm so với dự toán</t>
  </si>
  <si>
    <t>Nhiệm vụ chi đột xuất được điều chỉnh</t>
  </si>
  <si>
    <t xml:space="preserve"> NĂM 2024</t>
  </si>
  <si>
    <t>Mẫu biểu số 68</t>
  </si>
  <si>
    <t>THUYẾT MINH TÌNH HÌNH SỬ DỤNG NGUỒN DỰ PHÒNG,</t>
  </si>
  <si>
    <t>Dự phòng</t>
  </si>
  <si>
    <t>Tăng thu</t>
  </si>
  <si>
    <t>Thưởng vượt dự toán thu</t>
  </si>
  <si>
    <t>huyện</t>
  </si>
  <si>
    <t>xã</t>
  </si>
  <si>
    <t>Tổng kinh phí sử dụng đã được quyết toán chi NSĐP</t>
  </si>
  <si>
    <t>Chi đầu tư XDCB</t>
  </si>
  <si>
    <t>Chi đầu tư và hỗ trợ vốn doanh nghiệp (nếu có theo phân cấp)</t>
  </si>
  <si>
    <t xml:space="preserve"> TĂNG THU VÀ THƯỞNG VƯỢT DỰ TOÁN THU NGÂN SÁCH NĂM 2024</t>
  </si>
  <si>
    <t>Mẫu biểu số 69</t>
  </si>
  <si>
    <t>Số kiến nghị của</t>
  </si>
  <si>
    <t>Số tồn tại chưa xử lý</t>
  </si>
  <si>
    <t>Thanh tra</t>
  </si>
  <si>
    <t>Kiểm toán</t>
  </si>
  <si>
    <t xml:space="preserve">Kiến nghị của kiểm toán, thanh tra các năm trước còn tồn tại chưa xử lý </t>
  </si>
  <si>
    <t>Nộp năm 2024</t>
  </si>
  <si>
    <t>Các khoản thu phải nộp ngân sách</t>
  </si>
  <si>
    <t xml:space="preserve">             …</t>
  </si>
  <si>
    <t>Các khoản ghi thu, ghi chi vào ngân sách</t>
  </si>
  <si>
    <t xml:space="preserve">           ….</t>
  </si>
  <si>
    <t xml:space="preserve">Số chi sai chế độ phải xuất toán </t>
  </si>
  <si>
    <t>a</t>
  </si>
  <si>
    <t>Nộp trả ngân sách:</t>
  </si>
  <si>
    <t>Trong đó: - Xây dựng cơ bản</t>
  </si>
  <si>
    <t xml:space="preserve">               - Chi thường xuyên</t>
  </si>
  <si>
    <t>b</t>
  </si>
  <si>
    <t xml:space="preserve">Cơ quan tài chính giảm trừ cấp phát </t>
  </si>
  <si>
    <t xml:space="preserve">                - Chi thường xuyên </t>
  </si>
  <si>
    <t>Bổ sung quyết toán ngân sách năm nay</t>
  </si>
  <si>
    <t xml:space="preserve">                - Chi thường xuyên</t>
  </si>
  <si>
    <t xml:space="preserve">Kiến nghị của kiểm toán, thanh tra năm nay </t>
  </si>
  <si>
    <t xml:space="preserve">Các khoản thu phải nộp ngân sách </t>
  </si>
  <si>
    <t>Xây dựng cơ bản</t>
  </si>
  <si>
    <t>Ngân sách huyện</t>
  </si>
  <si>
    <t>Ngân sách xã</t>
  </si>
  <si>
    <t>Số chi sai chế độ phải xuất toán</t>
  </si>
  <si>
    <t>Cơ quan tài chính giảm trừ cấp phát</t>
  </si>
  <si>
    <t>Chuyển quyết toán ngân sách năm sau</t>
  </si>
  <si>
    <t>Các vấn đề khác liên quan cần giải trình</t>
  </si>
  <si>
    <t>Giảm dự toán, giám cấp phát</t>
  </si>
  <si>
    <t>BÁO CÁO TÌNH HÌNH KIỂM TOÁN, THANH TRA NĂM 2024</t>
  </si>
  <si>
    <t>Số xử lý năm 2024</t>
  </si>
  <si>
    <t>Mẫu biểu số 70</t>
  </si>
  <si>
    <t>Năm trước 
(năm liền kề)</t>
  </si>
  <si>
    <t>Năm báo cáo</t>
  </si>
  <si>
    <t>Năm báo cáo so với năm liền kề</t>
  </si>
  <si>
    <t>Giải trình</t>
  </si>
  <si>
    <t>Số tuyệt đối</t>
  </si>
  <si>
    <t>Số tương đối (%)</t>
  </si>
  <si>
    <t>3=2-1</t>
  </si>
  <si>
    <t>4=3/1</t>
  </si>
  <si>
    <t>TỔNG CỘNG</t>
  </si>
  <si>
    <t>Chi đầu tư phát triển thực hiện chuyển sang năm sau theo quy định của Luật đầu tư công. Trường hợp đặc biệt, Thủ tướng Chính phủ quyết định về việc cho phép chuyển nguồn sang năm sau nữa, nhưng không quá thời hạn giải ngân của dự án nằm trong kế hoạch đầu</t>
  </si>
  <si>
    <t>Chi mua sắm trang thiết bị đã đầy đủ hồ sơ, hợp đồng mua sắm trang thiết bị ký bước ngày 31 tháng 12 năm thực hiện dự toán</t>
  </si>
  <si>
    <t>Nguồn thực hiện chính sách tiền lương, phụ cấp, trợ cấp, các khoản tính theo tiền lương cơ sở, bảo trợ xã hội và các khoản khác</t>
  </si>
  <si>
    <t>Kinh phí được giao tự chủ của các đơn vị sự nghiệp công lập và các cơ quan nhà nước; các khoản viện trợ không hoàn lại đã xác định cụ thể nhiệm vụ chi</t>
  </si>
  <si>
    <t>Các khoản dự toán được cấp có thẩm quyền bổ sung sau ngày 30 tháng 9 năm thực hiện dự toán, không bao gồm các khoản bổ sung do các đơn vị dự toán cấp trên điều chỉnh dự toán đã giao của các đơn vị dự toán trực thuộc</t>
  </si>
  <si>
    <t>KP nghiên cứu khoa học bố trí cho các đề tài, dự án nghiên cứu khoa học được cấp có thẩm quyền quyết định đang trong thời gian thực hiện</t>
  </si>
  <si>
    <t>Các khoản tăng thu, tiết kiệm chi được sử dụng theo quy định tại khoản 2 Điều 59 của Luật ngân sách nhà nước được cấp có thẩm quyền quyết định cho phép sử dụng vào năm sau</t>
  </si>
  <si>
    <t>BÁO CÁO CHI CHUYỂN NGUỒN NGÂN SÁCH HUYỆN SANG NĂM 2025</t>
  </si>
  <si>
    <t>Kết dư</t>
  </si>
  <si>
    <t>Sự nghiệp giáo dục</t>
  </si>
  <si>
    <t>Sự nghiệp kinh tế</t>
  </si>
  <si>
    <t>Quyết toán</t>
  </si>
  <si>
    <t>3.1</t>
  </si>
  <si>
    <t>3.2</t>
  </si>
  <si>
    <t>3.3</t>
  </si>
  <si>
    <t>3.4</t>
  </si>
  <si>
    <t>Phụ lục QT 04</t>
  </si>
  <si>
    <t>Số quyết toán</t>
  </si>
  <si>
    <t>Tổng cộng</t>
  </si>
  <si>
    <t>Ngân sách cấp huyện, TP</t>
  </si>
  <si>
    <t>Thu tiền phạt</t>
  </si>
  <si>
    <t>Thu tịch thu</t>
  </si>
  <si>
    <t>Thu tiền cho thuê, bán tài sản</t>
  </si>
  <si>
    <t>Thu hồi các khoản chi năm trước</t>
  </si>
  <si>
    <t>Thu khác còn lại</t>
  </si>
  <si>
    <t>Ngân sách cấp xã, phường, thị trấn</t>
  </si>
  <si>
    <t>M4250</t>
  </si>
  <si>
    <t>Thu phạt, tịch thu</t>
  </si>
  <si>
    <t>M4300</t>
  </si>
  <si>
    <t>Thu bán tài sản</t>
  </si>
  <si>
    <t>Thu tiền cho thuê, bán tài sản khác</t>
  </si>
  <si>
    <t>THUYẾT MINH THU KHÁC NGÂN SÁCH HUYỆN NĂM 2024</t>
  </si>
  <si>
    <t>Các khoản chi khác</t>
  </si>
  <si>
    <t>Dự toán</t>
  </si>
  <si>
    <t>So sánh</t>
  </si>
  <si>
    <t>Tuyệt đối</t>
  </si>
  <si>
    <t>Tương đối (%)</t>
  </si>
  <si>
    <t>4=2/1</t>
  </si>
  <si>
    <t>TỔNG NGUỒN THU NSĐP</t>
  </si>
  <si>
    <t>Thu NSĐP được hưởng theo phân cấp</t>
  </si>
  <si>
    <t>-</t>
  </si>
  <si>
    <t>Thu NSĐP hưởng 100%</t>
  </si>
  <si>
    <t>Thu NSĐP hưởng từ các khoản thu phân chia</t>
  </si>
  <si>
    <t xml:space="preserve">Thu bổ sung từ ngân sách cấp trên </t>
  </si>
  <si>
    <t>Thu bổ sung cân đối ngân sách</t>
  </si>
  <si>
    <t>Thu bổ sung có mục tiêu</t>
  </si>
  <si>
    <t>Thu kết dư</t>
  </si>
  <si>
    <t>Thu chuyển nguồn từ năm trước chuyển sang</t>
  </si>
  <si>
    <t>TỔNG CHI NSĐP</t>
  </si>
  <si>
    <t xml:space="preserve">Tổng chi cân đối NSĐP </t>
  </si>
  <si>
    <t xml:space="preserve"> Các nhiệm vụ chi khác</t>
  </si>
  <si>
    <t>Chi bổ sung quỹ dự trữ tài chính</t>
  </si>
  <si>
    <t>Chi tạo nguồn, điều chỉnh tiền lương</t>
  </si>
  <si>
    <t>Chi các chương trình mục tiêu</t>
  </si>
  <si>
    <t>Chi các chương trình mục tiêu quốc gia</t>
  </si>
  <si>
    <t>Chi các chương trình mục tiêu, nhiệm vụ</t>
  </si>
  <si>
    <t>Chi chuyển giao ngân sách</t>
  </si>
  <si>
    <t>Chi chuyển nguồn sang năm sau</t>
  </si>
  <si>
    <t>BỘI CHI NSĐP/BỘI THU NSĐP/KẾT DƯ NSĐP</t>
  </si>
  <si>
    <t>CHI TRẢ NỢ GỐC CỦA NSĐP</t>
  </si>
  <si>
    <t>Từ nguồn vay để trả nợ gốc</t>
  </si>
  <si>
    <t>Từ nguồn bội thu, tăng thu, tiết kiệm chi, kết dư ngân sách cấp tỉnh</t>
  </si>
  <si>
    <t>TỔNG MỨC VAY CỦA NSĐP</t>
  </si>
  <si>
    <t>Vay để bù đắp bội chi</t>
  </si>
  <si>
    <t>Vay để trả nợ gốc</t>
  </si>
  <si>
    <t>G</t>
  </si>
  <si>
    <t>TỔNG MỨC DƯ NỢ VAY CUỐI NĂM CỦA NSĐP</t>
  </si>
  <si>
    <t>So sánh (%)</t>
  </si>
  <si>
    <t>Nguồn thu ngân sách</t>
  </si>
  <si>
    <t>Thu ngân sách được hưởng theo phân cấp</t>
  </si>
  <si>
    <t>Bổ sung cân đối ngân sách</t>
  </si>
  <si>
    <t>Chi ngân sách</t>
  </si>
  <si>
    <t>Chi thuộc nhiệm vụ của ngân sách cấp huyện</t>
  </si>
  <si>
    <t>Chi bổ sung cho ngân sách cấp dưới</t>
  </si>
  <si>
    <t>Chi bổ sung cân đối ngân sách</t>
  </si>
  <si>
    <t>Chi bổ sung có mục tiêu</t>
  </si>
  <si>
    <t>Chi nộp ngân sách cấp trên</t>
  </si>
  <si>
    <t>Chi trả nợ gốc từ nguồn bội thu, tăng thu, tiết kiệm, kết dư ngân sách cấp tỉnh</t>
  </si>
  <si>
    <t xml:space="preserve">Bội chi NSĐP/Kết dư NSĐP </t>
  </si>
  <si>
    <t>NGÂN SÁCH XÃ</t>
  </si>
  <si>
    <t>Chi thuộc nhiệm vụ của ngân sách cấp xã</t>
  </si>
  <si>
    <t xml:space="preserve">Chi bổ sung cho ngân sách cấp dưới </t>
  </si>
  <si>
    <t>Biểu mẫu số 50</t>
  </si>
  <si>
    <t>Tổng thu NSNN</t>
  </si>
  <si>
    <t>Thu NSĐP</t>
  </si>
  <si>
    <t>5=3/1</t>
  </si>
  <si>
    <t>6=4/2</t>
  </si>
  <si>
    <t>TỔNG NGUỒN THU NSNN (A+B+C+D)</t>
  </si>
  <si>
    <t>TỔNG THU CÂN ĐỐI NSNN</t>
  </si>
  <si>
    <t>Thu nội địa</t>
  </si>
  <si>
    <t xml:space="preserve">Thu từ khu vực DNNN do trung ương quản lý </t>
  </si>
  <si>
    <t>Thuế giá trị gia tăng</t>
  </si>
  <si>
    <t xml:space="preserve">Thu từ khu vực DNNN do địa phương quản lý </t>
  </si>
  <si>
    <t xml:space="preserve">Thu từ khu vực DN có vốn đầu tư nước ngoài </t>
  </si>
  <si>
    <t>Tiền thuê mặt đất, mặt nước</t>
  </si>
  <si>
    <t xml:space="preserve"> Thuế thu nhập doanh nghiệp</t>
  </si>
  <si>
    <t>Thuế tiêu thụ đặc biệt</t>
  </si>
  <si>
    <t>Lệ phí môn bài</t>
  </si>
  <si>
    <t>Thuế BVMT thu từ hàng hóa nhập khẩu</t>
  </si>
  <si>
    <t xml:space="preserve">Thu phí, lệ phí </t>
  </si>
  <si>
    <t>Tiền cho thuê đất, thuê mặt nước</t>
  </si>
  <si>
    <t>Tiền cho thuê và tiền bán nhà ở thuộc sở hữu nhà nước</t>
  </si>
  <si>
    <t>Thu từ hoạt động xổ số kiến thiết</t>
  </si>
  <si>
    <t>Thu từ quỹ đất công ích, hoa lợi công sản khác</t>
  </si>
  <si>
    <t>Trong đó: Đền bù khi nhà nước thu hồi đất</t>
  </si>
  <si>
    <t>Thu hồi vốn, thu cổ tức</t>
  </si>
  <si>
    <t>Chênh lệch thu chi Ngân hàng Nhà nước</t>
  </si>
  <si>
    <t>Thu từ dầu thô</t>
  </si>
  <si>
    <t xml:space="preserve">Thu từ hoạt động xuất nhập khẩu </t>
  </si>
  <si>
    <t>Thuế tiêu thụ đặc biệt thu từ hàng hóa nhập khẩu</t>
  </si>
  <si>
    <t>Thuế bảo vệ môi trường thu từ hàng hóa nhập khẩu</t>
  </si>
  <si>
    <t>Thuế giá trị gia tăng thu từ hàng hóa nhập khẩu</t>
  </si>
  <si>
    <t>Thu viện trợ</t>
  </si>
  <si>
    <t>THU BỔ SUNG TỪ NGÂN SÁCH CẤP TRÊN</t>
  </si>
  <si>
    <t>THU TỪ NGÂN SÁCH CẤP DƯỚI NỘP LÊN</t>
  </si>
  <si>
    <t>THU KẾT DƯ NĂM TRƯỚC</t>
  </si>
  <si>
    <t>Biểu mẫu số 51</t>
  </si>
  <si>
    <t>3=2/1</t>
  </si>
  <si>
    <t>TỔNG CHI NGÂN SÁCH ĐỊA PHƯƠNG</t>
  </si>
  <si>
    <t>CHI CÂN ĐỐI NGÂN SÁCH ĐỊA PHƯƠNG</t>
  </si>
  <si>
    <t xml:space="preserve">Chi đầu tư cho các dự án </t>
  </si>
  <si>
    <t>Trong đó: Chia theo lĩnh vực</t>
  </si>
  <si>
    <t>Chi giáo dục - đào tạo và dạy nghề</t>
  </si>
  <si>
    <t xml:space="preserve">Chi khoa học và công nghệ </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</si>
  <si>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</si>
  <si>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</si>
  <si>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</si>
  <si>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</si>
  <si>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Trong đó:</t>
  </si>
  <si>
    <t>Chi giáo dục- đào tạo và dạy nghề</t>
  </si>
  <si>
    <t>Chi khoa học và công nghệ</t>
  </si>
  <si>
    <t>Chi trả nợ lãi các khoản do chính quyền địa phương vay</t>
  </si>
  <si>
    <t>VII</t>
  </si>
  <si>
    <t>CHI CÁC CHƯƠNG TRÌNH MỤC TIÊU</t>
  </si>
  <si>
    <t xml:space="preserve">Chi các chương trình mục tiêu, nhiệm vụ </t>
  </si>
  <si>
    <t>CHI CHUYỂN NGUỒN SANG NĂM SAU</t>
  </si>
  <si>
    <t>CHI CHUYỂN GIAO NGÂN SÁCH</t>
  </si>
  <si>
    <t xml:space="preserve">Chi đầu tư phát triển </t>
  </si>
  <si>
    <t>Chi đầu tư cho các dự án</t>
  </si>
  <si>
    <t>Chi y tế, dân số và gia đình</t>
  </si>
  <si>
    <t>Chi văn hóa thông tin</t>
  </si>
  <si>
    <t>Chi phát thanh, truyền hình, thông tấn</t>
  </si>
  <si>
    <t>Chi thể dục thể thao</t>
  </si>
  <si>
    <t>Chi bảo vệ môi trường</t>
  </si>
  <si>
    <t>Chi hoạt động của cơ quan quản lý nhà nước, đảng, đoàn thể</t>
  </si>
  <si>
    <t>Chi bảo đảm xã hội</t>
  </si>
  <si>
    <t>Chi đầu tư khác</t>
  </si>
  <si>
    <t>Chi khoa học và công nghệ (2)</t>
  </si>
  <si>
    <t>Chi thường xuyên khác</t>
  </si>
  <si>
    <t xml:space="preserve">Chi trả nợ lãi các khoản do chính quyền địa phương vay </t>
  </si>
  <si>
    <t>Chi bổ sung quỹ dự trữ tài chính (2)</t>
  </si>
  <si>
    <t>Biểu mẫu số 53</t>
  </si>
  <si>
    <t>Bao gồm</t>
  </si>
  <si>
    <t>Ngân sách cấp huyện</t>
  </si>
  <si>
    <t>Ngân sách địa phương</t>
  </si>
  <si>
    <t>1=2+3</t>
  </si>
  <si>
    <t>4=5+6</t>
  </si>
  <si>
    <t>7=4/1</t>
  </si>
  <si>
    <t>8=5/2</t>
  </si>
  <si>
    <t>9=6/3</t>
  </si>
  <si>
    <t>CHI CÂN ĐỐI NSĐP</t>
  </si>
  <si>
    <t>QUYẾT TOÁN CHI NGÂN SÁCH ĐỊA PHƯƠNG, CHI NGÂN SÁCH CẤP HUYỆN
VÀ CHI NGÂN SÁCH XÃ THEO CƠ CẤU CHI NĂM 2024</t>
  </si>
  <si>
    <t>Biểu mẫu số 54</t>
  </si>
  <si>
    <t>(Ban hành kèm theo NĐ số 31/2017/NĐ-CP
 ngày 23/3/2017 của Chính phủ)</t>
  </si>
  <si>
    <t>Đơn vị tính:  Đồng</t>
  </si>
  <si>
    <t>Tên đơn vị</t>
  </si>
  <si>
    <t>Dự toán (1)</t>
  </si>
  <si>
    <t>Chi thường xuyên (không kể chương trình MTQG)</t>
  </si>
  <si>
    <t>Chi chương trình MTQG</t>
  </si>
  <si>
    <t>Chi chuyển nguồn sang ngân sách năm sau</t>
  </si>
  <si>
    <t>7</t>
  </si>
  <si>
    <t>8</t>
  </si>
  <si>
    <t>9</t>
  </si>
  <si>
    <t>11</t>
  </si>
  <si>
    <t>15</t>
  </si>
  <si>
    <t>16</t>
  </si>
  <si>
    <t>17</t>
  </si>
  <si>
    <t>18</t>
  </si>
  <si>
    <t>19</t>
  </si>
  <si>
    <t>CHI ĐẦU TƯ PHÁT TRIỂN</t>
  </si>
  <si>
    <t>CHI THƯỜNG XUYÊN</t>
  </si>
  <si>
    <t>Chi nông nghiệp, lâm nghiệp, thủy lợi, thủy sản</t>
  </si>
  <si>
    <t>Biểu số 56</t>
  </si>
  <si>
    <t>Chi giao thông</t>
  </si>
  <si>
    <t>18= 2/1</t>
  </si>
  <si>
    <t>Biểu mẫu số 57</t>
  </si>
  <si>
    <t>Dự toán năm trước chuyển sang</t>
  </si>
  <si>
    <t>Chuyển nguồn</t>
  </si>
  <si>
    <t>1=2+3-4</t>
  </si>
  <si>
    <t>Biểu mẫu số 58</t>
  </si>
  <si>
    <t xml:space="preserve">Tên đơn vị </t>
  </si>
  <si>
    <t>Bổ sung mục tiêu từ ngân sách cấp tỉnh</t>
  </si>
  <si>
    <t>Chi CTMTQG</t>
  </si>
  <si>
    <t>Chi giáo dục đào tạo dạy nghề</t>
  </si>
  <si>
    <t>18= 6/1</t>
  </si>
  <si>
    <t>19= 7/2</t>
  </si>
  <si>
    <t>20=10/3</t>
  </si>
  <si>
    <t>Xã, thị trấn</t>
  </si>
  <si>
    <t>Xã Minh Hoàng</t>
  </si>
  <si>
    <t>Xã Đoàn Đào</t>
  </si>
  <si>
    <t>Xã Phan Sào Nam</t>
  </si>
  <si>
    <t>Xã Minh Tân</t>
  </si>
  <si>
    <t>Thị trấn Trần Cao</t>
  </si>
  <si>
    <t>Xã Tống Phan</t>
  </si>
  <si>
    <t>Xã Quang Hưng</t>
  </si>
  <si>
    <t>Xã Đình Cao</t>
  </si>
  <si>
    <t>Xã Nhật Quang</t>
  </si>
  <si>
    <t>Xã Tiên Tiến</t>
  </si>
  <si>
    <t>Xã Tam Đa</t>
  </si>
  <si>
    <t>Xã Nguyên Hòa</t>
  </si>
  <si>
    <t>Xã Tống Trân</t>
  </si>
  <si>
    <t>Biểu mẫu số 59</t>
  </si>
  <si>
    <t>So sách (%)</t>
  </si>
  <si>
    <t>Gồm</t>
  </si>
  <si>
    <t>Vốn đầu tư để thực hiện các CTMT, nhiệm vụ</t>
  </si>
  <si>
    <t>Vốn sự nghiệp thực hiện các chế độ, chính sách</t>
  </si>
  <si>
    <t>Vốn thực hiện các CTMT quốc gia</t>
  </si>
  <si>
    <t>Vốn ngoài nước</t>
  </si>
  <si>
    <t>Vốn trong nước</t>
  </si>
  <si>
    <t>3=4+5</t>
  </si>
  <si>
    <t>11=12+13</t>
  </si>
  <si>
    <t>17=9/1</t>
  </si>
  <si>
    <t>18=10/2</t>
  </si>
  <si>
    <t>19=11/3</t>
  </si>
  <si>
    <t>20=12/4</t>
  </si>
  <si>
    <t>21=13/5</t>
  </si>
  <si>
    <t>22=14/6</t>
  </si>
  <si>
    <t>23=15/7</t>
  </si>
  <si>
    <t>24=16/8</t>
  </si>
  <si>
    <t>Dự toán năm 2024</t>
  </si>
  <si>
    <t>Quyết toán năm 2024</t>
  </si>
  <si>
    <t>QUYẾT TOÁN CHI NGÂN SÁCH ĐỊA PHƯƠNG TỪNG HUYỆN, XÃ NĂM 2024</t>
  </si>
  <si>
    <t>QUYẾT TOÁN CHI BỔ SUNG TỪ NGÂN SÁCH CẤP HUYỆN CHO NGÂN SÁCH TỪNG XÃ NĂM 2024</t>
  </si>
  <si>
    <t>Chi chế độ tiền thưởng theo theo Nghị định số 73/2024/NĐ-CP của Chính phủ</t>
  </si>
  <si>
    <t>Chi tăng mức lương cơ sở theo Nghị định số 74/2024/NĐ-CP của Chính phủ</t>
  </si>
  <si>
    <t>Bổ sung kinh phí cho phòng Nội vụ huyện để thực hiện sắp xếp đơn vị hành chính cấp xã năm 2024</t>
  </si>
  <si>
    <t>Bổ sung kinh phí cho phòng Tài chính- KH huyện để nộp tiền bảo vệ, phát triển đất trồng lúa thực hiện dự án xây dựng hạ tầng kỹ thuật khu dân cư mới xã Tống Phan theo kiến nghị của Kiểm toán Nhà nước khu vực VI</t>
  </si>
  <si>
    <t>Bổ sung kinh phí cho Uỷ ban Mặt trận tổ quốc huyện để tổ chức các hoạt động của Đại hội đại biểu MTTQ huyện lần thứ XI, nhiệm kỳ 2024-2029</t>
  </si>
  <si>
    <t>Bổ sung kinh phí cho Đoàn Thanh niên cộng sản HCM huyện để tổ chức Đại hội Đại biểu Hội Liên hiệp thanh niên Việt Nam huyện Phù Cừ lần thứ VI, giai đoạn 2024-2029</t>
  </si>
  <si>
    <t>Bổ sung kinh phí cho Đoàn Thanh niên cộng sản HCM huyện để thực hiện hoạt động hè năm 2024 và các hoạt động khác</t>
  </si>
  <si>
    <t>Bổ sung kinh phí cho Ban đại diện Hội Người cao tuổi huyện để tổ chức Đại hội thành lập Hội Người cao tuổi huyện Phù Cừ</t>
  </si>
  <si>
    <t>Bổ sung kinh phí cho Hội đồng nhân dân huyện để phục vụ các nhiệm vụ phát sinh năm 2024</t>
  </si>
  <si>
    <t>Bổ sung kinh phí cho Văn phòng Huyện uỷ để thực hiện các nhiệm vụ phát sinh; tổ chức Hội thi Bí thư Chi bộ giỏi</t>
  </si>
  <si>
    <t>Bổ sung kinh phí cho Huyện ủy Phù Cừ để sửa chữa cổng, sửa chữa hệ thống điện nước, mạng và nhiệm vụ khác phục vụ khắc phục thiệt hại do bão số 3 gây ra</t>
  </si>
  <si>
    <t>Bổ sung kinh phí cho Văn phòng HĐND-UBND huyện để sửa chữa cổng; biển, cắt tỉa, trồng lại cây; sửa chữa điện, nước, camera an ninh; mái tôn trần nhà…. khắc phục thiệt hại do bão số 3 gây ra</t>
  </si>
  <si>
    <t>Bổ sung kinh phí cho Văn phòng HĐND-UBND huyện để mua hóa chất, vật tư y tế tiêu hao phục vụ công tác khám sức khỏe nghĩa vụ Quân sự và thực hiện nghĩa vụ tham gia Công an nhân dân năm 2025; hỗ trợ tiền nước uống, ăn trưa cho HĐ khám sức khoẻ NVQS</t>
  </si>
  <si>
    <t xml:space="preserve">Bổ sung kinh phí cho Văn phòng Huyện uỷ để phục vụ các hoạt động tổ chức Đại hội đảng bộ các cấp </t>
  </si>
  <si>
    <t>Bổ sung kinh phí cho phòng Văn hóa và Thông tin huyện để thực hiện số hóa di tích Đền Lưỡng Quốc trạng nguyên Tống Trân</t>
  </si>
  <si>
    <t>Bổ sung kinh phí cho phòng Văn hoá và Thông tin huyện để tổ chức tập huấn nâng cao năng lực chuyển đổi số năm 2024</t>
  </si>
  <si>
    <t>Bổ sung kinh phí cho phòng Văn hoá và Thông tin huyện để triển khai phần mềm Zalo MiniApp</t>
  </si>
  <si>
    <t>Bổ sung kinh phí cho Uỷ ban Mặt trận Tổ quốc huyện để tổ chức các hoạt động phát sinh phục vụ các hoạt động chính trị của huyện</t>
  </si>
  <si>
    <t>Bổ sung kinh phí cho Văn phòng HĐND-UBND huyện để thanh toán công trình: Cải tạo, sửa chữa nhà làm việc 4 tầng và các hạng mục phụ trợ UBND huyện</t>
  </si>
  <si>
    <t>Bổ sung kinh phí cho phòng Nông nghiệp và Phát triển nông thôn huyện để làm video phóng sự: Kết quả xây dựng NTM nâng cao huyện Phù Cừ; file thiết kế báo cáo hình ảnh theo các tiêu chí huyện nông thôn mới nâng cao</t>
  </si>
  <si>
    <t>Bổ sung kinh phí cho Văn phòng HĐND-UBND huyện để thực hiện sửa chữa phòng khách, phòng họp, phòng ăn và các nhiệm vụ khác</t>
  </si>
  <si>
    <t>Bổ sung kinh phí cho Văn phòng Huyện ủy để phục vụ công tác giới thiệu, quảng bá thương hiệu nông sản huyện Phù Cừ</t>
  </si>
  <si>
    <t>Bổ sung kinh phí cho Văn phòng Huyện uỷ để phục vụ công tác xử lý vệ sinh môi trường…..; hội nghị văn hóa toàn tỉnh</t>
  </si>
  <si>
    <t>Bổ sung kinh phí cho phòng Tài nguyên và Môi trường huyện để thực hiện các gói thầu tư vấn ban đầu dự án: Lập điều chỉnh Quy hoạch sử dụng đất đến năm 2030 huyện Phù Cừ</t>
  </si>
  <si>
    <t>Bổ sung kinh phí cho phòng Tài nguyên và Môi trường để thanh toán các gói thầu tổ chức đấu giá Quyền sử dụng đất</t>
  </si>
  <si>
    <t>Quốc phòng</t>
  </si>
  <si>
    <t>năm 2023 báo cáo</t>
  </si>
  <si>
    <t>Dự toán tỉnh giao</t>
  </si>
  <si>
    <t>Dự toán huyện giao</t>
  </si>
  <si>
    <t>Chi trả chênh lệch khi thực hiện Nghị quyết số 439/2023/NQ-HĐND ngày 07/12/2023 của Hội đồng nhân dân tỉnh Hưng Yên</t>
  </si>
  <si>
    <t>Thực hiện tinh giản biên chế theo Nghị định số 29/2023/NĐ-CP ngày 03/6/2023 của Chính phủ năm 2024</t>
  </si>
  <si>
    <t>Chi nâng lương thường xuyên; phụ cấp công vụ Chủ tịch Hội CCB xã</t>
  </si>
  <si>
    <t>PHÒNG TÀI CHÍNH- KH</t>
  </si>
  <si>
    <t>Quản lý hành chính</t>
  </si>
  <si>
    <t>(Kèm theo Báo cáo số 25/BC-TCKH ngày 26/02/2025 của phòng Tài chính- Kế hoạch huyện)</t>
  </si>
  <si>
    <r>
      <t>Chi tiết:</t>
    </r>
    <r>
      <rPr>
        <sz val="10"/>
        <color theme="1"/>
        <rFont val="Times New Roman"/>
        <family val="1"/>
      </rPr>
      <t xml:space="preserve"> Do hết nhiệm vụ chi</t>
    </r>
  </si>
  <si>
    <t>1.600.199.835.518</t>
  </si>
  <si>
    <t>951.677.498.790</t>
  </si>
  <si>
    <t>284.180.019.951</t>
  </si>
  <si>
    <t>010</t>
  </si>
  <si>
    <t>6.585.677.802</t>
  </si>
  <si>
    <t>011</t>
  </si>
  <si>
    <t>9250</t>
  </si>
  <si>
    <t>514.140.000</t>
  </si>
  <si>
    <t>9299</t>
  </si>
  <si>
    <t>9300</t>
  </si>
  <si>
    <t>6.071.537.802</t>
  </si>
  <si>
    <t>9301</t>
  </si>
  <si>
    <t>070</t>
  </si>
  <si>
    <t>49.424.486.844</t>
  </si>
  <si>
    <t>071</t>
  </si>
  <si>
    <t>9.716.817.000</t>
  </si>
  <si>
    <t>8.195.695.000</t>
  </si>
  <si>
    <t>9400</t>
  </si>
  <si>
    <t>1.521.122.000</t>
  </si>
  <si>
    <t>9401</t>
  </si>
  <si>
    <t>30.422.000</t>
  </si>
  <si>
    <t>9402</t>
  </si>
  <si>
    <t>1.490.700.000</t>
  </si>
  <si>
    <t>072</t>
  </si>
  <si>
    <t>24.000.000.000</t>
  </si>
  <si>
    <t>21.922.620.000</t>
  </si>
  <si>
    <t>2.077.380.000</t>
  </si>
  <si>
    <t>60.000.000</t>
  </si>
  <si>
    <t>1.998.954.000</t>
  </si>
  <si>
    <t>9449</t>
  </si>
  <si>
    <t>18.426.000</t>
  </si>
  <si>
    <t>073</t>
  </si>
  <si>
    <t>15.450.000.000</t>
  </si>
  <si>
    <t>12.726.575.000</t>
  </si>
  <si>
    <t>2.723.425.000</t>
  </si>
  <si>
    <t>380.080.000</t>
  </si>
  <si>
    <t>2.334.408.000</t>
  </si>
  <si>
    <t>8.937.000</t>
  </si>
  <si>
    <t>085</t>
  </si>
  <si>
    <t>257.669.844</t>
  </si>
  <si>
    <t>135.037.844</t>
  </si>
  <si>
    <t>122.632.000</t>
  </si>
  <si>
    <t>83.169.000</t>
  </si>
  <si>
    <t>24.376.000</t>
  </si>
  <si>
    <t>15.087.000</t>
  </si>
  <si>
    <t>130</t>
  </si>
  <si>
    <t>10.000.000.000</t>
  </si>
  <si>
    <t>132</t>
  </si>
  <si>
    <t>9.229.573.000</t>
  </si>
  <si>
    <t>770.427.000</t>
  </si>
  <si>
    <t>250</t>
  </si>
  <si>
    <t>19.087.000</t>
  </si>
  <si>
    <t>262</t>
  </si>
  <si>
    <t>280</t>
  </si>
  <si>
    <t>206.809.163.524</t>
  </si>
  <si>
    <t>292</t>
  </si>
  <si>
    <t>79.791.438.955</t>
  </si>
  <si>
    <t>20.494.435.271</t>
  </si>
  <si>
    <t>9251</t>
  </si>
  <si>
    <t>17.816.033.971</t>
  </si>
  <si>
    <t>2.678.401.300</t>
  </si>
  <si>
    <t>53.202.227.116</t>
  </si>
  <si>
    <t>6.094.776.568</t>
  </si>
  <si>
    <t>2.903.234.022</t>
  </si>
  <si>
    <t>3.145.689.546</t>
  </si>
  <si>
    <t>45.853.000</t>
  </si>
  <si>
    <t>312</t>
  </si>
  <si>
    <t>127.017.724.569</t>
  </si>
  <si>
    <t>9200</t>
  </si>
  <si>
    <t>500.726.000</t>
  </si>
  <si>
    <t>9204</t>
  </si>
  <si>
    <t>58.690.771.369</t>
  </si>
  <si>
    <t>51.517.556.978</t>
  </si>
  <si>
    <t>9253</t>
  </si>
  <si>
    <t>675.501.591</t>
  </si>
  <si>
    <t>6.497.712.800</t>
  </si>
  <si>
    <t>63.280.873.000</t>
  </si>
  <si>
    <t>9350</t>
  </si>
  <si>
    <t>2.000.000.000</t>
  </si>
  <si>
    <t>9351</t>
  </si>
  <si>
    <t>2.545.354.200</t>
  </si>
  <si>
    <t>210.245.000</t>
  </si>
  <si>
    <t>2.143.994.200</t>
  </si>
  <si>
    <t>191.115.000</t>
  </si>
  <si>
    <t>340</t>
  </si>
  <si>
    <t>11.341.604.781</t>
  </si>
  <si>
    <t>341</t>
  </si>
  <si>
    <t>6000</t>
  </si>
  <si>
    <t>1.520.638.398</t>
  </si>
  <si>
    <t>6001</t>
  </si>
  <si>
    <t>6050</t>
  </si>
  <si>
    <t>279.009.460</t>
  </si>
  <si>
    <t>6051</t>
  </si>
  <si>
    <t>6100</t>
  </si>
  <si>
    <t>927.194.528</t>
  </si>
  <si>
    <t>6101</t>
  </si>
  <si>
    <t>80.928.000</t>
  </si>
  <si>
    <t>6105</t>
  </si>
  <si>
    <t>150.767.608</t>
  </si>
  <si>
    <t>6107</t>
  </si>
  <si>
    <t>4.968.000</t>
  </si>
  <si>
    <t>6111</t>
  </si>
  <si>
    <t>274.464.000</t>
  </si>
  <si>
    <t>6115</t>
  </si>
  <si>
    <t>12.533.453</t>
  </si>
  <si>
    <t>6124</t>
  </si>
  <si>
    <t>403.533.467</t>
  </si>
  <si>
    <t>6200</t>
  </si>
  <si>
    <t>106.692.943</t>
  </si>
  <si>
    <t>6201</t>
  </si>
  <si>
    <t>6300</t>
  </si>
  <si>
    <t>420.820.581</t>
  </si>
  <si>
    <t>6301</t>
  </si>
  <si>
    <t>324.131.607</t>
  </si>
  <si>
    <t>6302</t>
  </si>
  <si>
    <t>56.472.617</t>
  </si>
  <si>
    <t>6303</t>
  </si>
  <si>
    <t>37.571.797</t>
  </si>
  <si>
    <t>6304</t>
  </si>
  <si>
    <t>2.644.560</t>
  </si>
  <si>
    <t>6400</t>
  </si>
  <si>
    <t>499.279.200</t>
  </si>
  <si>
    <t>6404</t>
  </si>
  <si>
    <t>179.400.000</t>
  </si>
  <si>
    <t>6449</t>
  </si>
  <si>
    <t>319.879.200</t>
  </si>
  <si>
    <t>6500</t>
  </si>
  <si>
    <t>450.539.324</t>
  </si>
  <si>
    <t>6501</t>
  </si>
  <si>
    <t>318.035.159</t>
  </si>
  <si>
    <t>6502</t>
  </si>
  <si>
    <t>34.006.875</t>
  </si>
  <si>
    <t>6503</t>
  </si>
  <si>
    <t>98.497.290</t>
  </si>
  <si>
    <t>6550</t>
  </si>
  <si>
    <t>274.805.795</t>
  </si>
  <si>
    <t>6551</t>
  </si>
  <si>
    <t>229.715.395</t>
  </si>
  <si>
    <t>6552</t>
  </si>
  <si>
    <t>36.100.000</t>
  </si>
  <si>
    <t>6599</t>
  </si>
  <si>
    <t>8.990.400</t>
  </si>
  <si>
    <t>6600</t>
  </si>
  <si>
    <t>147.944.426</t>
  </si>
  <si>
    <t>6601</t>
  </si>
  <si>
    <t>3.908.242</t>
  </si>
  <si>
    <t>6603</t>
  </si>
  <si>
    <t>15.489.984</t>
  </si>
  <si>
    <t>6605</t>
  </si>
  <si>
    <t>56.433.000</t>
  </si>
  <si>
    <t>6606</t>
  </si>
  <si>
    <t>60.500.000</t>
  </si>
  <si>
    <t>6608</t>
  </si>
  <si>
    <t>11.613.200</t>
  </si>
  <si>
    <t>6650</t>
  </si>
  <si>
    <t>1.171.495.065</t>
  </si>
  <si>
    <t>6658</t>
  </si>
  <si>
    <t>855.000.000</t>
  </si>
  <si>
    <t>6699</t>
  </si>
  <si>
    <t>316.495.065</t>
  </si>
  <si>
    <t>6750</t>
  </si>
  <si>
    <t>493.621.100</t>
  </si>
  <si>
    <t>6751</t>
  </si>
  <si>
    <t>223.213.600</t>
  </si>
  <si>
    <t>6757</t>
  </si>
  <si>
    <t>270.407.500</t>
  </si>
  <si>
    <t>6900</t>
  </si>
  <si>
    <t>3.531.683.400</t>
  </si>
  <si>
    <t>6901</t>
  </si>
  <si>
    <t>11.846.000</t>
  </si>
  <si>
    <t>6907</t>
  </si>
  <si>
    <t>2.690.401.800</t>
  </si>
  <si>
    <t>6912</t>
  </si>
  <si>
    <t>147.678.000</t>
  </si>
  <si>
    <t>6913</t>
  </si>
  <si>
    <t>161.760.000</t>
  </si>
  <si>
    <t>6921</t>
  </si>
  <si>
    <t>134.713.600</t>
  </si>
  <si>
    <t>6949</t>
  </si>
  <si>
    <t>385.284.000</t>
  </si>
  <si>
    <t>6950</t>
  </si>
  <si>
    <t>192.560.000</t>
  </si>
  <si>
    <t>6955</t>
  </si>
  <si>
    <t>170.560.000</t>
  </si>
  <si>
    <t>6999</t>
  </si>
  <si>
    <t>22.000.000</t>
  </si>
  <si>
    <t>7000</t>
  </si>
  <si>
    <t>358.850.836</t>
  </si>
  <si>
    <t>7004</t>
  </si>
  <si>
    <t>165.383.900</t>
  </si>
  <si>
    <t>7012</t>
  </si>
  <si>
    <t>2.826.936</t>
  </si>
  <si>
    <t>7049</t>
  </si>
  <si>
    <t>190.640.000</t>
  </si>
  <si>
    <t>7750</t>
  </si>
  <si>
    <t>889.809.225</t>
  </si>
  <si>
    <t>7756</t>
  </si>
  <si>
    <t>11.579.455</t>
  </si>
  <si>
    <t>7757</t>
  </si>
  <si>
    <t>6.306.700</t>
  </si>
  <si>
    <t>7761</t>
  </si>
  <si>
    <t>21.738.000</t>
  </si>
  <si>
    <t>7799</t>
  </si>
  <si>
    <t>850.185.070</t>
  </si>
  <si>
    <t>7850</t>
  </si>
  <si>
    <t>76.660.500</t>
  </si>
  <si>
    <t>7854</t>
  </si>
  <si>
    <t>612</t>
  </si>
  <si>
    <t>4.769.906.005</t>
  </si>
  <si>
    <t>3.119.283.351</t>
  </si>
  <si>
    <t>281</t>
  </si>
  <si>
    <t>2.214.246.198</t>
  </si>
  <si>
    <t>174.600.078</t>
  </si>
  <si>
    <t>6651</t>
  </si>
  <si>
    <t>14.207.912</t>
  </si>
  <si>
    <t>108.800.000</t>
  </si>
  <si>
    <t>51.592.166</t>
  </si>
  <si>
    <t>24.500.000</t>
  </si>
  <si>
    <t>6799</t>
  </si>
  <si>
    <t>1.615.007.500</t>
  </si>
  <si>
    <t>7001</t>
  </si>
  <si>
    <t>1.313.903.500</t>
  </si>
  <si>
    <t>301.104.000</t>
  </si>
  <si>
    <t>400.138.620</t>
  </si>
  <si>
    <t>104.524.000</t>
  </si>
  <si>
    <t>295.614.620</t>
  </si>
  <si>
    <t>283</t>
  </si>
  <si>
    <t>905.037.153</t>
  </si>
  <si>
    <t>42.397.000</t>
  </si>
  <si>
    <t>10.884.000</t>
  </si>
  <si>
    <t>324.000</t>
  </si>
  <si>
    <t>10.560.000</t>
  </si>
  <si>
    <t>57.120.400</t>
  </si>
  <si>
    <t>7.370.400</t>
  </si>
  <si>
    <t>36.400.000</t>
  </si>
  <si>
    <t>13.350.000</t>
  </si>
  <si>
    <t>749.812.153</t>
  </si>
  <si>
    <t>6923</t>
  </si>
  <si>
    <t>44.740.000</t>
  </si>
  <si>
    <t>83.600</t>
  </si>
  <si>
    <t>1.650.622.654</t>
  </si>
  <si>
    <t>470.658.600</t>
  </si>
  <si>
    <t>198.879.650</t>
  </si>
  <si>
    <t>16.920.000</t>
  </si>
  <si>
    <t>60.065.000</t>
  </si>
  <si>
    <t>121.894.650</t>
  </si>
  <si>
    <t>27.251.640</t>
  </si>
  <si>
    <t>109.705.185</t>
  </si>
  <si>
    <t>85.326.255</t>
  </si>
  <si>
    <t>14.627.358</t>
  </si>
  <si>
    <t>9.751.572</t>
  </si>
  <si>
    <t>54.134.399</t>
  </si>
  <si>
    <t>15.331.894</t>
  </si>
  <si>
    <t>5.803.894</t>
  </si>
  <si>
    <t>8.928.000</t>
  </si>
  <si>
    <t>600.000</t>
  </si>
  <si>
    <t>7.052.430</t>
  </si>
  <si>
    <t>6700</t>
  </si>
  <si>
    <t>13.700.000</t>
  </si>
  <si>
    <t>6704</t>
  </si>
  <si>
    <t>9.570.000</t>
  </si>
  <si>
    <t>4.420.000</t>
  </si>
  <si>
    <t>5.150.000</t>
  </si>
  <si>
    <t>30.407.056</t>
  </si>
  <si>
    <t>703.371.800</t>
  </si>
  <si>
    <t>134.200</t>
  </si>
  <si>
    <t>14.910.000</t>
  </si>
  <si>
    <t>688.327.600</t>
  </si>
  <si>
    <t>614</t>
  </si>
  <si>
    <t>787.846.896</t>
  </si>
  <si>
    <t>347.657.300</t>
  </si>
  <si>
    <t>132.512.562</t>
  </si>
  <si>
    <t>11.996.460</t>
  </si>
  <si>
    <t>28.813.752</t>
  </si>
  <si>
    <t>91.702.350</t>
  </si>
  <si>
    <t>20.091.240</t>
  </si>
  <si>
    <t>80.798.563</t>
  </si>
  <si>
    <t>63.259.395</t>
  </si>
  <si>
    <t>10.650.408</t>
  </si>
  <si>
    <t>6.888.760</t>
  </si>
  <si>
    <t>36.058.000</t>
  </si>
  <si>
    <t>19.063.032</t>
  </si>
  <si>
    <t>63.505.000</t>
  </si>
  <si>
    <t>6652</t>
  </si>
  <si>
    <t>5.000.000</t>
  </si>
  <si>
    <t>57.700.000</t>
  </si>
  <si>
    <t>805.000</t>
  </si>
  <si>
    <t>19.350.000</t>
  </si>
  <si>
    <t>17.040.000</t>
  </si>
  <si>
    <t>14.840.000</t>
  </si>
  <si>
    <t>2.200.000</t>
  </si>
  <si>
    <t>41.882.999</t>
  </si>
  <si>
    <t>1.950.000</t>
  </si>
  <si>
    <t>10.642.999</t>
  </si>
  <si>
    <t>29.290.000</t>
  </si>
  <si>
    <t>9.888.200</t>
  </si>
  <si>
    <t>112.200</t>
  </si>
  <si>
    <t>9.776.000</t>
  </si>
  <si>
    <t>618</t>
  </si>
  <si>
    <t>20.050.379.474</t>
  </si>
  <si>
    <t>17.544.066.785</t>
  </si>
  <si>
    <t>133</t>
  </si>
  <si>
    <t>7450</t>
  </si>
  <si>
    <t>7451</t>
  </si>
  <si>
    <t>17.159.914.000</t>
  </si>
  <si>
    <t>7457</t>
  </si>
  <si>
    <t>384.152.785</t>
  </si>
  <si>
    <t>2.506.312.689</t>
  </si>
  <si>
    <t>584.299.252</t>
  </si>
  <si>
    <t>232.680.544</t>
  </si>
  <si>
    <t>17.388.000</t>
  </si>
  <si>
    <t>69.354.006</t>
  </si>
  <si>
    <t>145.938.538</t>
  </si>
  <si>
    <t>35.507.160</t>
  </si>
  <si>
    <t>135.538.110</t>
  </si>
  <si>
    <t>105.418.530</t>
  </si>
  <si>
    <t>18.071.748</t>
  </si>
  <si>
    <t>12.047.832</t>
  </si>
  <si>
    <t>173.205.006</t>
  </si>
  <si>
    <t>89.382.788</t>
  </si>
  <si>
    <t>36.696.588</t>
  </si>
  <si>
    <t>10.430.200</t>
  </si>
  <si>
    <t>42.256.000</t>
  </si>
  <si>
    <t>26.515.483</t>
  </si>
  <si>
    <t>792.000</t>
  </si>
  <si>
    <t>2.110.289</t>
  </si>
  <si>
    <t>21.447.194</t>
  </si>
  <si>
    <t>216.000</t>
  </si>
  <si>
    <t>6649</t>
  </si>
  <si>
    <t>98.948.410</t>
  </si>
  <si>
    <t>3.974.410</t>
  </si>
  <si>
    <t>94.974.000</t>
  </si>
  <si>
    <t>3.900.000</t>
  </si>
  <si>
    <t>6702</t>
  </si>
  <si>
    <t>900.000</t>
  </si>
  <si>
    <t>3.000.000</t>
  </si>
  <si>
    <t>65.825.000</t>
  </si>
  <si>
    <t>44.070.000</t>
  </si>
  <si>
    <t>16.450.000</t>
  </si>
  <si>
    <t>5.305.000</t>
  </si>
  <si>
    <t>132.462.156</t>
  </si>
  <si>
    <t>17.770.000</t>
  </si>
  <si>
    <t>84.633.633</t>
  </si>
  <si>
    <t>30.058.523</t>
  </si>
  <si>
    <t>7050</t>
  </si>
  <si>
    <t>3.112.000</t>
  </si>
  <si>
    <t>7053</t>
  </si>
  <si>
    <t>924.936.780</t>
  </si>
  <si>
    <t>279.400</t>
  </si>
  <si>
    <t>1.750.000</t>
  </si>
  <si>
    <t>922.907.380</t>
  </si>
  <si>
    <t>620</t>
  </si>
  <si>
    <t>11.363.435.281</t>
  </si>
  <si>
    <t>10.373.595.887</t>
  </si>
  <si>
    <t>823.353.887</t>
  </si>
  <si>
    <t>162.650.000</t>
  </si>
  <si>
    <t>18.000.000</t>
  </si>
  <si>
    <t>6754</t>
  </si>
  <si>
    <t>28.800.000</t>
  </si>
  <si>
    <t>78.750.000</t>
  </si>
  <si>
    <t>37.100.000</t>
  </si>
  <si>
    <t>4.533.572.000</t>
  </si>
  <si>
    <t>987.708.000</t>
  </si>
  <si>
    <t>6922</t>
  </si>
  <si>
    <t>1.967.659.000</t>
  </si>
  <si>
    <t>1.578.205.000</t>
  </si>
  <si>
    <t>6.400.000</t>
  </si>
  <si>
    <t>6954</t>
  </si>
  <si>
    <t>4.847.620.000</t>
  </si>
  <si>
    <t>15.495.000</t>
  </si>
  <si>
    <t>24.900.000</t>
  </si>
  <si>
    <t>4.807.225.000</t>
  </si>
  <si>
    <t>989.839.394</t>
  </si>
  <si>
    <t>485.978.400</t>
  </si>
  <si>
    <t>160.107.934</t>
  </si>
  <si>
    <t>17.748.000</t>
  </si>
  <si>
    <t>16.428.334</t>
  </si>
  <si>
    <t>125.931.600</t>
  </si>
  <si>
    <t>27.602.640</t>
  </si>
  <si>
    <t>113.338.440</t>
  </si>
  <si>
    <t>88.152.120</t>
  </si>
  <si>
    <t>15.111.792</t>
  </si>
  <si>
    <t>10.074.528</t>
  </si>
  <si>
    <t>96.771.000</t>
  </si>
  <si>
    <t>10.070.480</t>
  </si>
  <si>
    <t>18.784.500</t>
  </si>
  <si>
    <t>18.480.000</t>
  </si>
  <si>
    <t>304.500</t>
  </si>
  <si>
    <t>530.000</t>
  </si>
  <si>
    <t>15.000.000</t>
  </si>
  <si>
    <t>4.120.000</t>
  </si>
  <si>
    <t>7.731.600</t>
  </si>
  <si>
    <t>2.020.000</t>
  </si>
  <si>
    <t>5.711.600</t>
  </si>
  <si>
    <t>49.804.400</t>
  </si>
  <si>
    <t>1.204.400</t>
  </si>
  <si>
    <t>48.600.000</t>
  </si>
  <si>
    <t>622</t>
  </si>
  <si>
    <t>238.586.868.912</t>
  </si>
  <si>
    <t>230.757.591.448</t>
  </si>
  <si>
    <t>62.546.257.577</t>
  </si>
  <si>
    <t>23.238.790.512</t>
  </si>
  <si>
    <t>12.850.817.837</t>
  </si>
  <si>
    <t>581.570.396</t>
  </si>
  <si>
    <t>20.685.159</t>
  </si>
  <si>
    <t>6112</t>
  </si>
  <si>
    <t>8.574.666.782</t>
  </si>
  <si>
    <t>6113</t>
  </si>
  <si>
    <t>56.466.000</t>
  </si>
  <si>
    <t>3.617.069.500</t>
  </si>
  <si>
    <t>6149</t>
  </si>
  <si>
    <t>360.000</t>
  </si>
  <si>
    <t>6150</t>
  </si>
  <si>
    <t>18.600.000</t>
  </si>
  <si>
    <t>6157</t>
  </si>
  <si>
    <t>1.383.860.787</t>
  </si>
  <si>
    <t>1.328.969.387</t>
  </si>
  <si>
    <t>6249</t>
  </si>
  <si>
    <t>54.891.400</t>
  </si>
  <si>
    <t>6250</t>
  </si>
  <si>
    <t>1.235.900.000</t>
  </si>
  <si>
    <t>6299</t>
  </si>
  <si>
    <t>6.690.915.022</t>
  </si>
  <si>
    <t>4.975.906.333</t>
  </si>
  <si>
    <t>854.968.542</t>
  </si>
  <si>
    <t>576.638.876</t>
  </si>
  <si>
    <t>283.401.271</t>
  </si>
  <si>
    <t>1.620.000.000</t>
  </si>
  <si>
    <t>278.029.038</t>
  </si>
  <si>
    <t>265.892.203</t>
  </si>
  <si>
    <t>12.136.835</t>
  </si>
  <si>
    <t>475.174.288</t>
  </si>
  <si>
    <t>163.054.439</t>
  </si>
  <si>
    <t>200.450.249</t>
  </si>
  <si>
    <t>111.669.600</t>
  </si>
  <si>
    <t>76.305.512</t>
  </si>
  <si>
    <t>292.048</t>
  </si>
  <si>
    <t>70.150.464</t>
  </si>
  <si>
    <t>5.863.000</t>
  </si>
  <si>
    <t>123.226.249</t>
  </si>
  <si>
    <t>6657</t>
  </si>
  <si>
    <t>31.370.000</t>
  </si>
  <si>
    <t>3.600.000</t>
  </si>
  <si>
    <t>88.256.249</t>
  </si>
  <si>
    <t>227.304.000</t>
  </si>
  <si>
    <t>6701</t>
  </si>
  <si>
    <t>9.022.000</t>
  </si>
  <si>
    <t>64.400.000</t>
  </si>
  <si>
    <t>6703</t>
  </si>
  <si>
    <t>1.650.000</t>
  </si>
  <si>
    <t>124.750.000</t>
  </si>
  <si>
    <t>6749</t>
  </si>
  <si>
    <t>27.482.000</t>
  </si>
  <si>
    <t>805.176.000</t>
  </si>
  <si>
    <t>2.000.000</t>
  </si>
  <si>
    <t>801.176.000</t>
  </si>
  <si>
    <t>8.361.854.481</t>
  </si>
  <si>
    <t>6905</t>
  </si>
  <si>
    <t>7.400.000</t>
  </si>
  <si>
    <t>3.769.913.236</t>
  </si>
  <si>
    <t>247.280.749</t>
  </si>
  <si>
    <t>32.618.525</t>
  </si>
  <si>
    <t>139.977.068</t>
  </si>
  <si>
    <t>4.164.664.903</t>
  </si>
  <si>
    <t>785.708.982</t>
  </si>
  <si>
    <t>412.038.982</t>
  </si>
  <si>
    <t>139.410.000</t>
  </si>
  <si>
    <t>6956</t>
  </si>
  <si>
    <t>20.950.000</t>
  </si>
  <si>
    <t>213.310.000</t>
  </si>
  <si>
    <t>2.627.255.135</t>
  </si>
  <si>
    <t>2.185.998.707</t>
  </si>
  <si>
    <t>76.316.626</t>
  </si>
  <si>
    <t>44.914.826</t>
  </si>
  <si>
    <t>320.024.976</t>
  </si>
  <si>
    <t>7.936.000</t>
  </si>
  <si>
    <t>1.739.403.734</t>
  </si>
  <si>
    <t>60.669.600</t>
  </si>
  <si>
    <t>7766</t>
  </si>
  <si>
    <t>278.575.000</t>
  </si>
  <si>
    <t>1.400.159.134</t>
  </si>
  <si>
    <t>50.834.825.658</t>
  </si>
  <si>
    <t>18.213.733.475</t>
  </si>
  <si>
    <t>11.029.992.845</t>
  </si>
  <si>
    <t>284.690.389</t>
  </si>
  <si>
    <t>917.527.327</t>
  </si>
  <si>
    <t>6.177.629.863</t>
  </si>
  <si>
    <t>87.246.000</t>
  </si>
  <si>
    <t>3.434.094.866</t>
  </si>
  <si>
    <t>128.804.400</t>
  </si>
  <si>
    <t>27.000.000</t>
  </si>
  <si>
    <t>1.168.640.784</t>
  </si>
  <si>
    <t>1.041.067.404</t>
  </si>
  <si>
    <t>127.573.380</t>
  </si>
  <si>
    <t>654.800.000</t>
  </si>
  <si>
    <t>5.161.478.775</t>
  </si>
  <si>
    <t>3.844.578.677</t>
  </si>
  <si>
    <t>659.586.983</t>
  </si>
  <si>
    <t>439.955.890</t>
  </si>
  <si>
    <t>217.357.225</t>
  </si>
  <si>
    <t>1.188.000.000</t>
  </si>
  <si>
    <t>174.542.983</t>
  </si>
  <si>
    <t>121.815.673</t>
  </si>
  <si>
    <t>52.727.310</t>
  </si>
  <si>
    <t>252.772.696</t>
  </si>
  <si>
    <t>52.031.150</t>
  </si>
  <si>
    <t>88.845.500</t>
  </si>
  <si>
    <t>111.896.046</t>
  </si>
  <si>
    <t>61.991.643</t>
  </si>
  <si>
    <t>1.539.301</t>
  </si>
  <si>
    <t>60.452.342</t>
  </si>
  <si>
    <t>125.816.040</t>
  </si>
  <si>
    <t>90.830.000</t>
  </si>
  <si>
    <t>12.600.000</t>
  </si>
  <si>
    <t>22.386.040</t>
  </si>
  <si>
    <t>185.049.000</t>
  </si>
  <si>
    <t>5.040.000</t>
  </si>
  <si>
    <t>84.810.000</t>
  </si>
  <si>
    <t>60.300.000</t>
  </si>
  <si>
    <t>34.899.000</t>
  </si>
  <si>
    <t>892.800.000</t>
  </si>
  <si>
    <t>890.800.000</t>
  </si>
  <si>
    <t>8.896.942.101</t>
  </si>
  <si>
    <t>33.890.000</t>
  </si>
  <si>
    <t>10.980.600</t>
  </si>
  <si>
    <t>209.043.000</t>
  </si>
  <si>
    <t>18.465.001</t>
  </si>
  <si>
    <t>45.038.500</t>
  </si>
  <si>
    <t>8.579.525.000</t>
  </si>
  <si>
    <t>837.831.800</t>
  </si>
  <si>
    <t>386.632.000</t>
  </si>
  <si>
    <t>283.400.000</t>
  </si>
  <si>
    <t>167.799.800</t>
  </si>
  <si>
    <t>1.331.183.254</t>
  </si>
  <si>
    <t>751.646.472</t>
  </si>
  <si>
    <t>39.719.800</t>
  </si>
  <si>
    <t>89.281.300</t>
  </si>
  <si>
    <t>450.535.682</t>
  </si>
  <si>
    <t>21.124.000</t>
  </si>
  <si>
    <t>611.126.262</t>
  </si>
  <si>
    <t>47.667.000</t>
  </si>
  <si>
    <t>563.459.262</t>
  </si>
  <si>
    <t>110.936.199.998</t>
  </si>
  <si>
    <t>40.625.890.253</t>
  </si>
  <si>
    <t>21.847.658.733</t>
  </si>
  <si>
    <t>737.806.060</t>
  </si>
  <si>
    <t>1.447.105.706</t>
  </si>
  <si>
    <t>12.208.825.310</t>
  </si>
  <si>
    <t>163.651.405</t>
  </si>
  <si>
    <t>7.095.555.252</t>
  </si>
  <si>
    <t>194.715.000</t>
  </si>
  <si>
    <t>87.100.000</t>
  </si>
  <si>
    <t>2.418.754.294</t>
  </si>
  <si>
    <t>2.158.315.976</t>
  </si>
  <si>
    <t>260.438.318</t>
  </si>
  <si>
    <t>1.559.400.000</t>
  </si>
  <si>
    <t>11.363.519.695</t>
  </si>
  <si>
    <t>8.444.895.297</t>
  </si>
  <si>
    <t>1.475.563.622</t>
  </si>
  <si>
    <t>960.714.369</t>
  </si>
  <si>
    <t>482.346.407</t>
  </si>
  <si>
    <t>975.500.000</t>
  </si>
  <si>
    <t>413.344.146</t>
  </si>
  <si>
    <t>295.759.684</t>
  </si>
  <si>
    <t>117.584.462</t>
  </si>
  <si>
    <t>858.326.068</t>
  </si>
  <si>
    <t>194.278.779</t>
  </si>
  <si>
    <t>363.731.830</t>
  </si>
  <si>
    <t>300.315.459</t>
  </si>
  <si>
    <t>148.289.756</t>
  </si>
  <si>
    <t>2.129.384</t>
  </si>
  <si>
    <t>122.314.172</t>
  </si>
  <si>
    <t>5.400.000</t>
  </si>
  <si>
    <t>3.866.200</t>
  </si>
  <si>
    <t>14.580.000</t>
  </si>
  <si>
    <t>190.509.860</t>
  </si>
  <si>
    <t>1.300.000</t>
  </si>
  <si>
    <t>109.316.000</t>
  </si>
  <si>
    <t>7.800.000</t>
  </si>
  <si>
    <t>72.093.860</t>
  </si>
  <si>
    <t>579.452.000</t>
  </si>
  <si>
    <t>10.508.000</t>
  </si>
  <si>
    <t>171.280.000</t>
  </si>
  <si>
    <t>7.350.000</t>
  </si>
  <si>
    <t>267.250.000</t>
  </si>
  <si>
    <t>123.064.000</t>
  </si>
  <si>
    <t>1.460.172.258</t>
  </si>
  <si>
    <t>3.180.800</t>
  </si>
  <si>
    <t>1.438.580.000</t>
  </si>
  <si>
    <t>18.411.458</t>
  </si>
  <si>
    <t>21.270.497.810</t>
  </si>
  <si>
    <t>477.319.000</t>
  </si>
  <si>
    <t>434.693.555</t>
  </si>
  <si>
    <t>70.270.000</t>
  </si>
  <si>
    <t>133.741.411</t>
  </si>
  <si>
    <t>20.154.473.844</t>
  </si>
  <si>
    <t>1.931.555.400</t>
  </si>
  <si>
    <t>1.224.516.400</t>
  </si>
  <si>
    <t>371.970.000</t>
  </si>
  <si>
    <t>51.900.000</t>
  </si>
  <si>
    <t>283.169.000</t>
  </si>
  <si>
    <t>3.145.001.066</t>
  </si>
  <si>
    <t>2.163.465.255</t>
  </si>
  <si>
    <t>38.761.200</t>
  </si>
  <si>
    <t>199.156.468</t>
  </si>
  <si>
    <t>743.618.143</t>
  </si>
  <si>
    <t>480.277.000</t>
  </si>
  <si>
    <t>1.580.951.659</t>
  </si>
  <si>
    <t>158.766.800</t>
  </si>
  <si>
    <t>28.358.000</t>
  </si>
  <si>
    <t>1.393.826.859</t>
  </si>
  <si>
    <t>075</t>
  </si>
  <si>
    <t>4.155.110.657</t>
  </si>
  <si>
    <t>1.622.265.084</t>
  </si>
  <si>
    <t>833.419.024</t>
  </si>
  <si>
    <t>71.279.730</t>
  </si>
  <si>
    <t>515.905.660</t>
  </si>
  <si>
    <t>228.845.634</t>
  </si>
  <si>
    <t>6.000.000</t>
  </si>
  <si>
    <t>71.665.800</t>
  </si>
  <si>
    <t>68.000.000</t>
  </si>
  <si>
    <t>474.980.500</t>
  </si>
  <si>
    <t>353.710.300</t>
  </si>
  <si>
    <t>60.635.500</t>
  </si>
  <si>
    <t>40.423.300</t>
  </si>
  <si>
    <t>20.211.400</t>
  </si>
  <si>
    <t>13.999.446</t>
  </si>
  <si>
    <t>9.172.071</t>
  </si>
  <si>
    <t>4.827.375</t>
  </si>
  <si>
    <t>105.089.017</t>
  </si>
  <si>
    <t>14.631.017</t>
  </si>
  <si>
    <t>90.458.000</t>
  </si>
  <si>
    <t>18.113.086</t>
  </si>
  <si>
    <t>644.097</t>
  </si>
  <si>
    <t>7.981.389</t>
  </si>
  <si>
    <t>9.487.600</t>
  </si>
  <si>
    <t>16.945.000</t>
  </si>
  <si>
    <t>13.425.000</t>
  </si>
  <si>
    <t>3.520.000</t>
  </si>
  <si>
    <t>45.140.000</t>
  </si>
  <si>
    <t>11.700.000</t>
  </si>
  <si>
    <t>24.200.000</t>
  </si>
  <si>
    <t>9.240.000</t>
  </si>
  <si>
    <t>102.000.000</t>
  </si>
  <si>
    <t>15.500.000</t>
  </si>
  <si>
    <t>8.550.000</t>
  </si>
  <si>
    <t>6.950.000</t>
  </si>
  <si>
    <t>605.350.000</t>
  </si>
  <si>
    <t>48.200.000</t>
  </si>
  <si>
    <t>18.500.000</t>
  </si>
  <si>
    <t>538.650.000</t>
  </si>
  <si>
    <t>61.130.000</t>
  </si>
  <si>
    <t>37.190.000</t>
  </si>
  <si>
    <t>23.940.000</t>
  </si>
  <si>
    <t>95.513.700</t>
  </si>
  <si>
    <t>23.061.200</t>
  </si>
  <si>
    <t>6.013.500</t>
  </si>
  <si>
    <t>66.439.000</t>
  </si>
  <si>
    <t>2.285.197.558</t>
  </si>
  <si>
    <t>373.428.000</t>
  </si>
  <si>
    <t>169.628.500</t>
  </si>
  <si>
    <t>6.623.800</t>
  </si>
  <si>
    <t>87.269.600</t>
  </si>
  <si>
    <t>70.767.100</t>
  </si>
  <si>
    <t>25.229.880</t>
  </si>
  <si>
    <t>103.635.500</t>
  </si>
  <si>
    <t>79.745.300</t>
  </si>
  <si>
    <t>13.669.800</t>
  </si>
  <si>
    <t>10.220.400</t>
  </si>
  <si>
    <t>31.180.600</t>
  </si>
  <si>
    <t>28.269.400</t>
  </si>
  <si>
    <t>2.911.200</t>
  </si>
  <si>
    <t>260.384.252</t>
  </si>
  <si>
    <t>12.304.252</t>
  </si>
  <si>
    <t>247.968.000</t>
  </si>
  <si>
    <t>112.000</t>
  </si>
  <si>
    <t>11.290.700</t>
  </si>
  <si>
    <t>264.000</t>
  </si>
  <si>
    <t>2.800.000</t>
  </si>
  <si>
    <t>4.356.000</t>
  </si>
  <si>
    <t>3.870.700</t>
  </si>
  <si>
    <t>31.000.000</t>
  </si>
  <si>
    <t>3.500.000</t>
  </si>
  <si>
    <t>9.420.000</t>
  </si>
  <si>
    <t>18.080.000</t>
  </si>
  <si>
    <t>43.800.000</t>
  </si>
  <si>
    <t>471.461.636</t>
  </si>
  <si>
    <t>1.720.000</t>
  </si>
  <si>
    <t>1.350.000</t>
  </si>
  <si>
    <t>468.391.636</t>
  </si>
  <si>
    <t>54.750.000</t>
  </si>
  <si>
    <t>647.116.000</t>
  </si>
  <si>
    <t>1.000.000</t>
  </si>
  <si>
    <t>7.053.900</t>
  </si>
  <si>
    <t>639.062.100</t>
  </si>
  <si>
    <t>2.400.000</t>
  </si>
  <si>
    <t>59.892.490</t>
  </si>
  <si>
    <t>16.642.490</t>
  </si>
  <si>
    <t>43.250.000</t>
  </si>
  <si>
    <t>5.715.895.207</t>
  </si>
  <si>
    <t>2.113.382.257</t>
  </si>
  <si>
    <t>719.959.372</t>
  </si>
  <si>
    <t>305.898.624</t>
  </si>
  <si>
    <t>22.356.000</t>
  </si>
  <si>
    <t>71.801.552</t>
  </si>
  <si>
    <t>20.729.086</t>
  </si>
  <si>
    <t>191.011.986</t>
  </si>
  <si>
    <t>40.603.680</t>
  </si>
  <si>
    <t>171.798.685</t>
  </si>
  <si>
    <t>135.010.584</t>
  </si>
  <si>
    <t>22.610.793</t>
  </si>
  <si>
    <t>14.177.308</t>
  </si>
  <si>
    <t>65.403.202</t>
  </si>
  <si>
    <t>61.191.202</t>
  </si>
  <si>
    <t>4.212.000</t>
  </si>
  <si>
    <t>57.478.440</t>
  </si>
  <si>
    <t>5.598.098</t>
  </si>
  <si>
    <t>264.098</t>
  </si>
  <si>
    <t>5.334.000</t>
  </si>
  <si>
    <t>98.999.836</t>
  </si>
  <si>
    <t>9.678.036</t>
  </si>
  <si>
    <t>26.694.000</t>
  </si>
  <si>
    <t>11.850.000</t>
  </si>
  <si>
    <t>49.777.800</t>
  </si>
  <si>
    <t>1.200.000</t>
  </si>
  <si>
    <t>621.722.520</t>
  </si>
  <si>
    <t>300.000</t>
  </si>
  <si>
    <t>20.958.000</t>
  </si>
  <si>
    <t>17.375.120</t>
  </si>
  <si>
    <t>583.089.400</t>
  </si>
  <si>
    <t>6.119.800</t>
  </si>
  <si>
    <t>823.800</t>
  </si>
  <si>
    <t>5.296.000</t>
  </si>
  <si>
    <t>624</t>
  </si>
  <si>
    <t>76.779.403.307</t>
  </si>
  <si>
    <t>25.897.220.228</t>
  </si>
  <si>
    <t>1.260.127.951</t>
  </si>
  <si>
    <t>642.292.230</t>
  </si>
  <si>
    <t>208.259.770</t>
  </si>
  <si>
    <t>16.766.970</t>
  </si>
  <si>
    <t>26.728.000</t>
  </si>
  <si>
    <t>164.764.800</t>
  </si>
  <si>
    <t>26.156.520</t>
  </si>
  <si>
    <t>148.288.320</t>
  </si>
  <si>
    <t>115.335.360</t>
  </si>
  <si>
    <t>19.771.776</t>
  </si>
  <si>
    <t>13.181.184</t>
  </si>
  <si>
    <t>107.522.415</t>
  </si>
  <si>
    <t>21.027.940</t>
  </si>
  <si>
    <t>9.529.340</t>
  </si>
  <si>
    <t>3.193.600</t>
  </si>
  <si>
    <t>8.305.000</t>
  </si>
  <si>
    <t>2.510.472</t>
  </si>
  <si>
    <t>305.472</t>
  </si>
  <si>
    <t>2.205.000</t>
  </si>
  <si>
    <t>51.027.284</t>
  </si>
  <si>
    <t>10.004.944</t>
  </si>
  <si>
    <t>200.000</t>
  </si>
  <si>
    <t>33.750.000</t>
  </si>
  <si>
    <t>6.072.340</t>
  </si>
  <si>
    <t>10.350.000</t>
  </si>
  <si>
    <t>800.000</t>
  </si>
  <si>
    <t>41.893.000</t>
  </si>
  <si>
    <t>1.145.200</t>
  </si>
  <si>
    <t>30.515.800</t>
  </si>
  <si>
    <t>10.232.000</t>
  </si>
  <si>
    <t>370</t>
  </si>
  <si>
    <t>49.622.055.128</t>
  </si>
  <si>
    <t>398</t>
  </si>
  <si>
    <t>5.418.313.000</t>
  </si>
  <si>
    <t>6156</t>
  </si>
  <si>
    <t>28.527.418</t>
  </si>
  <si>
    <t>1.819.418</t>
  </si>
  <si>
    <t>22.800.000</t>
  </si>
  <si>
    <t>3.108.000</t>
  </si>
  <si>
    <t>42.000.000</t>
  </si>
  <si>
    <t>7100</t>
  </si>
  <si>
    <t>352.320.280</t>
  </si>
  <si>
    <t>7149</t>
  </si>
  <si>
    <t>43.780.894.430</t>
  </si>
  <si>
    <t>7455</t>
  </si>
  <si>
    <t>39.477.653.200</t>
  </si>
  <si>
    <t>7499</t>
  </si>
  <si>
    <t>4.303.241.230</t>
  </si>
  <si>
    <t>625</t>
  </si>
  <si>
    <t>6.701.806.172</t>
  </si>
  <si>
    <t>220</t>
  </si>
  <si>
    <t>5.495.940.015</t>
  </si>
  <si>
    <t>221</t>
  </si>
  <si>
    <t>1.205.535.600</t>
  </si>
  <si>
    <t>53.078.318</t>
  </si>
  <si>
    <t>30.722.318</t>
  </si>
  <si>
    <t>62.744.760</t>
  </si>
  <si>
    <t>286.584.336</t>
  </si>
  <si>
    <t>214.011.630</t>
  </si>
  <si>
    <t>36.687.978</t>
  </si>
  <si>
    <t>24.659.352</t>
  </si>
  <si>
    <t>11.225.376</t>
  </si>
  <si>
    <t>193.488.003</t>
  </si>
  <si>
    <t>120.000.003</t>
  </si>
  <si>
    <t>73.488.000</t>
  </si>
  <si>
    <t>111.160.218</t>
  </si>
  <si>
    <t>104.098.878</t>
  </si>
  <si>
    <t>7.061.340</t>
  </si>
  <si>
    <t>56.978.866</t>
  </si>
  <si>
    <t>39.278.866</t>
  </si>
  <si>
    <t>3.210.000</t>
  </si>
  <si>
    <t>14.490.000</t>
  </si>
  <si>
    <t>5.886.999</t>
  </si>
  <si>
    <t>734.000</t>
  </si>
  <si>
    <t>5.152.999</t>
  </si>
  <si>
    <t>33.300.000</t>
  </si>
  <si>
    <t>142.978.268</t>
  </si>
  <si>
    <t>1.830.480.000</t>
  </si>
  <si>
    <t>1.755.480.000</t>
  </si>
  <si>
    <t>248.360.000</t>
  </si>
  <si>
    <t>97.760.000</t>
  </si>
  <si>
    <t>150.600.000</t>
  </si>
  <si>
    <t>968.639.715</t>
  </si>
  <si>
    <t>3.110.000</t>
  </si>
  <si>
    <t>293.614.932</t>
  </si>
  <si>
    <t>14.658.200</t>
  </si>
  <si>
    <t>278.956.732</t>
  </si>
  <si>
    <t>1.041.903.437</t>
  </si>
  <si>
    <t>380.840.550</t>
  </si>
  <si>
    <t>114.181.038</t>
  </si>
  <si>
    <t>12.207.188</t>
  </si>
  <si>
    <t>3.589.000</t>
  </si>
  <si>
    <t>98.384.850</t>
  </si>
  <si>
    <t>22.997.520</t>
  </si>
  <si>
    <t>88.520.490</t>
  </si>
  <si>
    <t>68.849.270</t>
  </si>
  <si>
    <t>11.802.732</t>
  </si>
  <si>
    <t>7.868.488</t>
  </si>
  <si>
    <t>43.610.531</t>
  </si>
  <si>
    <t>40.118.368</t>
  </si>
  <si>
    <t>30.518.368</t>
  </si>
  <si>
    <t>9.600.000</t>
  </si>
  <si>
    <t>19.677.670</t>
  </si>
  <si>
    <t>1.047.870</t>
  </si>
  <si>
    <t>18.629.800</t>
  </si>
  <si>
    <t>149.028.170</t>
  </si>
  <si>
    <t>14.717.600</t>
  </si>
  <si>
    <t>98.850.000</t>
  </si>
  <si>
    <t>31.460.570</t>
  </si>
  <si>
    <t>17.360.000</t>
  </si>
  <si>
    <t>9.880.000</t>
  </si>
  <si>
    <t>7.480.000</t>
  </si>
  <si>
    <t>62.620.800</t>
  </si>
  <si>
    <t>2.840.000</t>
  </si>
  <si>
    <t>3.124.800</t>
  </si>
  <si>
    <t>56.656.000</t>
  </si>
  <si>
    <t>95.892.100</t>
  </si>
  <si>
    <t>7.056.200</t>
  </si>
  <si>
    <t>6.922.000</t>
  </si>
  <si>
    <t>163.962.720</t>
  </si>
  <si>
    <t>626</t>
  </si>
  <si>
    <t>9.726.791.394</t>
  </si>
  <si>
    <t>49.572.000</t>
  </si>
  <si>
    <t>7.596.133.427</t>
  </si>
  <si>
    <t>261</t>
  </si>
  <si>
    <t>5.945.197.251</t>
  </si>
  <si>
    <t>5.155.227.000</t>
  </si>
  <si>
    <t>6504</t>
  </si>
  <si>
    <t>634.356.321</t>
  </si>
  <si>
    <t>155.613.930</t>
  </si>
  <si>
    <t>278</t>
  </si>
  <si>
    <t>1.650.936.176</t>
  </si>
  <si>
    <t>11.142.655</t>
  </si>
  <si>
    <t>604.236.000</t>
  </si>
  <si>
    <t>98.773.200</t>
  </si>
  <si>
    <t>116.442.962</t>
  </si>
  <si>
    <t>8.852.962</t>
  </si>
  <si>
    <t>56.000.000</t>
  </si>
  <si>
    <t>51.590.000</t>
  </si>
  <si>
    <t>804.336.959</t>
  </si>
  <si>
    <t>7.325.780</t>
  </si>
  <si>
    <t>797.011.179</t>
  </si>
  <si>
    <t>16.004.400</t>
  </si>
  <si>
    <t>2.081.085.967</t>
  </si>
  <si>
    <t>520.006.400</t>
  </si>
  <si>
    <t>173.809.514</t>
  </si>
  <si>
    <t>17.037.000</t>
  </si>
  <si>
    <t>22.500.164</t>
  </si>
  <si>
    <t>134.272.350</t>
  </si>
  <si>
    <t>28.051.920</t>
  </si>
  <si>
    <t>120.794.571</t>
  </si>
  <si>
    <t>93.990.645</t>
  </si>
  <si>
    <t>16.112.682</t>
  </si>
  <si>
    <t>10.691.244</t>
  </si>
  <si>
    <t>62.967.060</t>
  </si>
  <si>
    <t>45.979.158</t>
  </si>
  <si>
    <t>23.133.678</t>
  </si>
  <si>
    <t>22.845.480</t>
  </si>
  <si>
    <t>965.616</t>
  </si>
  <si>
    <t>365.616</t>
  </si>
  <si>
    <t>276.000</t>
  </si>
  <si>
    <t>1.472.549</t>
  </si>
  <si>
    <t>103.200</t>
  </si>
  <si>
    <t>1.369.349</t>
  </si>
  <si>
    <t>13.160.000</t>
  </si>
  <si>
    <t>1.094.838.599</t>
  </si>
  <si>
    <t>7.130.000</t>
  </si>
  <si>
    <t>32.357.874</t>
  </si>
  <si>
    <t>1.055.350.725</t>
  </si>
  <si>
    <t>1.524.000</t>
  </si>
  <si>
    <t>17.516.580</t>
  </si>
  <si>
    <t>572.600</t>
  </si>
  <si>
    <t>6.629.980</t>
  </si>
  <si>
    <t>10.314.000</t>
  </si>
  <si>
    <t>635</t>
  </si>
  <si>
    <t>3.190.400.045</t>
  </si>
  <si>
    <t>593.771.220</t>
  </si>
  <si>
    <t>226.615.065</t>
  </si>
  <si>
    <t>17.850.780</t>
  </si>
  <si>
    <t>49.079.985</t>
  </si>
  <si>
    <t>152.905.500</t>
  </si>
  <si>
    <t>6.778.800</t>
  </si>
  <si>
    <t>1.621.635.160</t>
  </si>
  <si>
    <t>1.619.635.160</t>
  </si>
  <si>
    <t>138.152.916</t>
  </si>
  <si>
    <t>107.033.850</t>
  </si>
  <si>
    <t>18.348.660</t>
  </si>
  <si>
    <t>12.770.406</t>
  </si>
  <si>
    <t>82.213.138</t>
  </si>
  <si>
    <t>20.470.849</t>
  </si>
  <si>
    <t>19.490.849</t>
  </si>
  <si>
    <t>980.000</t>
  </si>
  <si>
    <t>5.634.374</t>
  </si>
  <si>
    <t>420.374</t>
  </si>
  <si>
    <t>4.950.000</t>
  </si>
  <si>
    <t>260.969.584</t>
  </si>
  <si>
    <t>28.987.784</t>
  </si>
  <si>
    <t>163.041.000</t>
  </si>
  <si>
    <t>68.940.800</t>
  </si>
  <si>
    <t>12.580.000</t>
  </si>
  <si>
    <t>178.971.939</t>
  </si>
  <si>
    <t>70.849.180</t>
  </si>
  <si>
    <t>17.484.309</t>
  </si>
  <si>
    <t>90.638.450</t>
  </si>
  <si>
    <t>49.385.800</t>
  </si>
  <si>
    <t>833.800</t>
  </si>
  <si>
    <t>48.552.000</t>
  </si>
  <si>
    <t>637</t>
  </si>
  <si>
    <t>1.023.822.943</t>
  </si>
  <si>
    <t>406.495.800</t>
  </si>
  <si>
    <t>294.096.709</t>
  </si>
  <si>
    <t>57.244.609</t>
  </si>
  <si>
    <t>105.346.170</t>
  </si>
  <si>
    <t>8.146.980</t>
  </si>
  <si>
    <t>105.970.950</t>
  </si>
  <si>
    <t>40.779.574</t>
  </si>
  <si>
    <t>22.913.280</t>
  </si>
  <si>
    <t>17.866.294</t>
  </si>
  <si>
    <t>97.206.974</t>
  </si>
  <si>
    <t>75.605.428</t>
  </si>
  <si>
    <t>12.960.926</t>
  </si>
  <si>
    <t>8.640.620</t>
  </si>
  <si>
    <t>47.137.335</t>
  </si>
  <si>
    <t>26.567.872</t>
  </si>
  <si>
    <t>22.767.872</t>
  </si>
  <si>
    <t>3.800.000</t>
  </si>
  <si>
    <t>23.110.000</t>
  </si>
  <si>
    <t>62.730.279</t>
  </si>
  <si>
    <t>39.989.000</t>
  </si>
  <si>
    <t>14.861.279</t>
  </si>
  <si>
    <t>6.580.000</t>
  </si>
  <si>
    <t>1.826.000</t>
  </si>
  <si>
    <t>23.872.400</t>
  </si>
  <si>
    <t>202.400</t>
  </si>
  <si>
    <t>7.500.000</t>
  </si>
  <si>
    <t>16.170.000</t>
  </si>
  <si>
    <t>709</t>
  </si>
  <si>
    <t>13.784.029.554</t>
  </si>
  <si>
    <t>351</t>
  </si>
  <si>
    <t>2.778.774.000</t>
  </si>
  <si>
    <t>443.464.740</t>
  </si>
  <si>
    <t>2.353.425.103</t>
  </si>
  <si>
    <t>163.908.000</t>
  </si>
  <si>
    <t>90.125.000</t>
  </si>
  <si>
    <t>68.274.960</t>
  </si>
  <si>
    <t>125.713.153</t>
  </si>
  <si>
    <t>6116</t>
  </si>
  <si>
    <t>7.452.000</t>
  </si>
  <si>
    <t>6123</t>
  </si>
  <si>
    <t>927.231.242</t>
  </si>
  <si>
    <t>817.112.708</t>
  </si>
  <si>
    <t>153.608.040</t>
  </si>
  <si>
    <t>891.220.659</t>
  </si>
  <si>
    <t>589.375.418</t>
  </si>
  <si>
    <t>231.445.761</t>
  </si>
  <si>
    <t>67.357.194</t>
  </si>
  <si>
    <t>3.042.286</t>
  </si>
  <si>
    <t>213.000.000</t>
  </si>
  <si>
    <t>1.313.237.603</t>
  </si>
  <si>
    <t>81.092.000</t>
  </si>
  <si>
    <t>819.940.646</t>
  </si>
  <si>
    <t>412.204.957</t>
  </si>
  <si>
    <t>601.808.510</t>
  </si>
  <si>
    <t>5.189.098.939</t>
  </si>
  <si>
    <t>7851</t>
  </si>
  <si>
    <t>7852</t>
  </si>
  <si>
    <t>403.743.300</t>
  </si>
  <si>
    <t>7853</t>
  </si>
  <si>
    <t>259.480.960</t>
  </si>
  <si>
    <t>2.500.096.000</t>
  </si>
  <si>
    <t>7899</t>
  </si>
  <si>
    <t>2.010.778.679</t>
  </si>
  <si>
    <t>710</t>
  </si>
  <si>
    <t>1.586.045.373</t>
  </si>
  <si>
    <t>361</t>
  </si>
  <si>
    <t>330.539.400</t>
  </si>
  <si>
    <t>218.373.570</t>
  </si>
  <si>
    <t>23.598.000</t>
  </si>
  <si>
    <t>107.532.720</t>
  </si>
  <si>
    <t>87.242.850</t>
  </si>
  <si>
    <t>18.350.280</t>
  </si>
  <si>
    <t>79.681.185</t>
  </si>
  <si>
    <t>61.974.045</t>
  </si>
  <si>
    <t>10.624.122</t>
  </si>
  <si>
    <t>7.083.018</t>
  </si>
  <si>
    <t>62.286.000</t>
  </si>
  <si>
    <t>35.766.000</t>
  </si>
  <si>
    <t>26.520.000</t>
  </si>
  <si>
    <t>7.250.202</t>
  </si>
  <si>
    <t>42.914.956</t>
  </si>
  <si>
    <t>6.062.906</t>
  </si>
  <si>
    <t>36.852.050</t>
  </si>
  <si>
    <t>2.961.434</t>
  </si>
  <si>
    <t>242.000</t>
  </si>
  <si>
    <t>470.450</t>
  </si>
  <si>
    <t>1.845.484</t>
  </si>
  <si>
    <t>403.500</t>
  </si>
  <si>
    <t>567.323.234</t>
  </si>
  <si>
    <t>17.269.236</t>
  </si>
  <si>
    <t>33.473.000</t>
  </si>
  <si>
    <t>319.756.140</t>
  </si>
  <si>
    <t>196.824.858</t>
  </si>
  <si>
    <t>13.850.000</t>
  </si>
  <si>
    <t>19.010.000</t>
  </si>
  <si>
    <t>11.979.000</t>
  </si>
  <si>
    <t>7.031.000</t>
  </si>
  <si>
    <t>71.388.512</t>
  </si>
  <si>
    <t>990.000</t>
  </si>
  <si>
    <t>2.755.368</t>
  </si>
  <si>
    <t>67.643.144</t>
  </si>
  <si>
    <t>4.437.000</t>
  </si>
  <si>
    <t>147.679.600</t>
  </si>
  <si>
    <t>72.600</t>
  </si>
  <si>
    <t>147.607.000</t>
  </si>
  <si>
    <t>711</t>
  </si>
  <si>
    <t>765.346.906</t>
  </si>
  <si>
    <t>223.074.000</t>
  </si>
  <si>
    <t>145.791.900</t>
  </si>
  <si>
    <t>14.904.000</t>
  </si>
  <si>
    <t>71.393.400</t>
  </si>
  <si>
    <t>59.494.500</t>
  </si>
  <si>
    <t>15.584.400</t>
  </si>
  <si>
    <t>53.545.050</t>
  </si>
  <si>
    <t>41.646.150</t>
  </si>
  <si>
    <t>7.139.340</t>
  </si>
  <si>
    <t>4.759.560</t>
  </si>
  <si>
    <t>7.521.228</t>
  </si>
  <si>
    <t>5.321.228</t>
  </si>
  <si>
    <t>2.784.000</t>
  </si>
  <si>
    <t>1.980.000</t>
  </si>
  <si>
    <t>540.000</t>
  </si>
  <si>
    <t>110.507.328</t>
  </si>
  <si>
    <t>11.100.000</t>
  </si>
  <si>
    <t>6.860.000</t>
  </si>
  <si>
    <t>79.947.328</t>
  </si>
  <si>
    <t>12.443.000</t>
  </si>
  <si>
    <t>33.100.000</t>
  </si>
  <si>
    <t>26.850.000</t>
  </si>
  <si>
    <t>6.250.000</t>
  </si>
  <si>
    <t>155.016.200</t>
  </si>
  <si>
    <t>1.830.400</t>
  </si>
  <si>
    <t>153.185.800</t>
  </si>
  <si>
    <t>5.979.800</t>
  </si>
  <si>
    <t>19.800</t>
  </si>
  <si>
    <t>5.960.000</t>
  </si>
  <si>
    <t>712</t>
  </si>
  <si>
    <t>939.431.175</t>
  </si>
  <si>
    <t>322.337.329</t>
  </si>
  <si>
    <t>202.309.932</t>
  </si>
  <si>
    <t>16.116.000</t>
  </si>
  <si>
    <t>101.560.326</t>
  </si>
  <si>
    <t>84.633.606</t>
  </si>
  <si>
    <t>17.732.518</t>
  </si>
  <si>
    <t>76.288.516</t>
  </si>
  <si>
    <t>59.389.404</t>
  </si>
  <si>
    <t>10.139.182</t>
  </si>
  <si>
    <t>6.759.930</t>
  </si>
  <si>
    <t>42.187.280</t>
  </si>
  <si>
    <t>7.187.280</t>
  </si>
  <si>
    <t>35.000.000</t>
  </si>
  <si>
    <t>2.544.000</t>
  </si>
  <si>
    <t>2.280.000</t>
  </si>
  <si>
    <t>136.050.000</t>
  </si>
  <si>
    <t>2.500.000</t>
  </si>
  <si>
    <t>115.550.000</t>
  </si>
  <si>
    <t>9.035.800</t>
  </si>
  <si>
    <t>12.800.000</t>
  </si>
  <si>
    <t>118.145.800</t>
  </si>
  <si>
    <t>85.800</t>
  </si>
  <si>
    <t>118.060.000</t>
  </si>
  <si>
    <t>713</t>
  </si>
  <si>
    <t>930.593.902</t>
  </si>
  <si>
    <t>100</t>
  </si>
  <si>
    <t>111.225.000</t>
  </si>
  <si>
    <t>103</t>
  </si>
  <si>
    <t>9.100.000</t>
  </si>
  <si>
    <t>400.000</t>
  </si>
  <si>
    <t>4.000.000</t>
  </si>
  <si>
    <t>4.700.000</t>
  </si>
  <si>
    <t>102.125.000</t>
  </si>
  <si>
    <t>819.368.902</t>
  </si>
  <si>
    <t>306.860.022</t>
  </si>
  <si>
    <t>252.304.293</t>
  </si>
  <si>
    <t>14.607.999</t>
  </si>
  <si>
    <t>41.098.909</t>
  </si>
  <si>
    <t>12.624.179</t>
  </si>
  <si>
    <t>100.349.022</t>
  </si>
  <si>
    <t>83.624.184</t>
  </si>
  <si>
    <t>12.285.000</t>
  </si>
  <si>
    <t>75.261.764</t>
  </si>
  <si>
    <t>58.536.930</t>
  </si>
  <si>
    <t>10.034.901</t>
  </si>
  <si>
    <t>6.689.933</t>
  </si>
  <si>
    <t>32.859.732</t>
  </si>
  <si>
    <t>31.923.402</t>
  </si>
  <si>
    <t>936.330</t>
  </si>
  <si>
    <t>28.876.769</t>
  </si>
  <si>
    <t>10.876.769</t>
  </si>
  <si>
    <t>7.389.922</t>
  </si>
  <si>
    <t>2.055.922</t>
  </si>
  <si>
    <t>2.820.000</t>
  </si>
  <si>
    <t>2.250.000</t>
  </si>
  <si>
    <t>63.600.000</t>
  </si>
  <si>
    <t>54.000.000</t>
  </si>
  <si>
    <t>14.250.000</t>
  </si>
  <si>
    <t>12.000.000</t>
  </si>
  <si>
    <t>7.320.000</t>
  </si>
  <si>
    <t>2.680.000</t>
  </si>
  <si>
    <t>3.681.400</t>
  </si>
  <si>
    <t>81.400</t>
  </si>
  <si>
    <t>714</t>
  </si>
  <si>
    <t>565.137.562</t>
  </si>
  <si>
    <t>157.237.200</t>
  </si>
  <si>
    <t>86.629.500</t>
  </si>
  <si>
    <t>133.718.304</t>
  </si>
  <si>
    <t>12.420.000</t>
  </si>
  <si>
    <t>49.483.350</t>
  </si>
  <si>
    <t>41.236.125</t>
  </si>
  <si>
    <t>30.578.829</t>
  </si>
  <si>
    <t>30.678.120</t>
  </si>
  <si>
    <t>12.678.120</t>
  </si>
  <si>
    <t>4.516.948</t>
  </si>
  <si>
    <t>2.950.948</t>
  </si>
  <si>
    <t>1.566.000</t>
  </si>
  <si>
    <t>4.340.000</t>
  </si>
  <si>
    <t>2.060.000</t>
  </si>
  <si>
    <t>73.348.690</t>
  </si>
  <si>
    <t>50.950.000</t>
  </si>
  <si>
    <t>22.398.690</t>
  </si>
  <si>
    <t>15.600.000</t>
  </si>
  <si>
    <t>4.952.000</t>
  </si>
  <si>
    <t>20.000.000</t>
  </si>
  <si>
    <t>12.400.000</t>
  </si>
  <si>
    <t>2.916.800</t>
  </si>
  <si>
    <t>96.800</t>
  </si>
  <si>
    <t>717</t>
  </si>
  <si>
    <t>485.087.950</t>
  </si>
  <si>
    <t>362</t>
  </si>
  <si>
    <t>190.026.000</t>
  </si>
  <si>
    <t>36.958.910</t>
  </si>
  <si>
    <t>24.538.910</t>
  </si>
  <si>
    <t>10.740.600</t>
  </si>
  <si>
    <t>45.550.350</t>
  </si>
  <si>
    <t>35.428.050</t>
  </si>
  <si>
    <t>6.073.380</t>
  </si>
  <si>
    <t>4.048.920</t>
  </si>
  <si>
    <t>11.349.284</t>
  </si>
  <si>
    <t>8.599.284</t>
  </si>
  <si>
    <t>2.750.000</t>
  </si>
  <si>
    <t>3.250.000</t>
  </si>
  <si>
    <t>31.050.000</t>
  </si>
  <si>
    <t>14.150.000</t>
  </si>
  <si>
    <t>122.928.306</t>
  </si>
  <si>
    <t>2.997.106</t>
  </si>
  <si>
    <t>119.931.200</t>
  </si>
  <si>
    <t>7.084.500</t>
  </si>
  <si>
    <t>52.800</t>
  </si>
  <si>
    <t>2.236.500</t>
  </si>
  <si>
    <t>4.795.200</t>
  </si>
  <si>
    <t>718</t>
  </si>
  <si>
    <t>139.205.000</t>
  </si>
  <si>
    <t>62.100.000</t>
  </si>
  <si>
    <t>875.000</t>
  </si>
  <si>
    <t>64.105.000</t>
  </si>
  <si>
    <t>2.860.000</t>
  </si>
  <si>
    <t>30.380.000</t>
  </si>
  <si>
    <t>30.865.000</t>
  </si>
  <si>
    <t>8.625.000</t>
  </si>
  <si>
    <t>719</t>
  </si>
  <si>
    <t>252.106.838</t>
  </si>
  <si>
    <t>90.914.400</t>
  </si>
  <si>
    <t>5.138.640</t>
  </si>
  <si>
    <t>20.455.740</t>
  </si>
  <si>
    <t>15.910.020</t>
  </si>
  <si>
    <t>2.727.432</t>
  </si>
  <si>
    <t>1.818.288</t>
  </si>
  <si>
    <t>44.712.000</t>
  </si>
  <si>
    <t>15.698.550</t>
  </si>
  <si>
    <t>2.358.550</t>
  </si>
  <si>
    <t>10.400.000</t>
  </si>
  <si>
    <t>2.940.000</t>
  </si>
  <si>
    <t>1.700.000</t>
  </si>
  <si>
    <t>62.240.308</t>
  </si>
  <si>
    <t>59.400.000</t>
  </si>
  <si>
    <t>2.840.308</t>
  </si>
  <si>
    <t>4.800.000</t>
  </si>
  <si>
    <t>4.930.000</t>
  </si>
  <si>
    <t>120.000</t>
  </si>
  <si>
    <t>1.397.200</t>
  </si>
  <si>
    <t>720</t>
  </si>
  <si>
    <t>721</t>
  </si>
  <si>
    <t>760</t>
  </si>
  <si>
    <t>274.333.466.933</t>
  </si>
  <si>
    <t>2.123.154.900</t>
  </si>
  <si>
    <t>915.775.932</t>
  </si>
  <si>
    <t>222.826.108</t>
  </si>
  <si>
    <t>44.467.983</t>
  </si>
  <si>
    <t>9.358.125</t>
  </si>
  <si>
    <t>169.000.000</t>
  </si>
  <si>
    <t>58.015.000</t>
  </si>
  <si>
    <t>124.400.000</t>
  </si>
  <si>
    <t>30.400.000</t>
  </si>
  <si>
    <t>40.000.000</t>
  </si>
  <si>
    <t>291.385.000</t>
  </si>
  <si>
    <t>194.385.000</t>
  </si>
  <si>
    <t>97.000.000</t>
  </si>
  <si>
    <t>114.515.000</t>
  </si>
  <si>
    <t>396.237.860</t>
  </si>
  <si>
    <t>32.400.000</t>
  </si>
  <si>
    <t>363.837.860</t>
  </si>
  <si>
    <t>040</t>
  </si>
  <si>
    <t>880.270.000</t>
  </si>
  <si>
    <t>041</t>
  </si>
  <si>
    <t>211.420.000</t>
  </si>
  <si>
    <t>243.089.448</t>
  </si>
  <si>
    <t>69.259.448</t>
  </si>
  <si>
    <t>173.830.000</t>
  </si>
  <si>
    <t>1.102.384</t>
  </si>
  <si>
    <t>155.850.000</t>
  </si>
  <si>
    <t>15.859.469</t>
  </si>
  <si>
    <t>84.900.000</t>
  </si>
  <si>
    <t>55.090.531</t>
  </si>
  <si>
    <t>114.225.000</t>
  </si>
  <si>
    <t>84.323.000</t>
  </si>
  <si>
    <t>29.902.000</t>
  </si>
  <si>
    <t>154.583.168</t>
  </si>
  <si>
    <t>50.000.000</t>
  </si>
  <si>
    <t>400</t>
  </si>
  <si>
    <t>17.266.318.760</t>
  </si>
  <si>
    <t>406</t>
  </si>
  <si>
    <t>1.800.000.000</t>
  </si>
  <si>
    <t>8900</t>
  </si>
  <si>
    <t>500.000.000</t>
  </si>
  <si>
    <t>8905</t>
  </si>
  <si>
    <t>8950</t>
  </si>
  <si>
    <t>1.300.000.000</t>
  </si>
  <si>
    <t>8953</t>
  </si>
  <si>
    <t>300.000.000</t>
  </si>
  <si>
    <t>8956</t>
  </si>
  <si>
    <t>1.000.000.000</t>
  </si>
  <si>
    <t>411</t>
  </si>
  <si>
    <t>15.366.318.760</t>
  </si>
  <si>
    <t>9.939.948.200</t>
  </si>
  <si>
    <t>5.426.370.560</t>
  </si>
  <si>
    <t>428</t>
  </si>
  <si>
    <t>100.000.000</t>
  </si>
  <si>
    <t>430</t>
  </si>
  <si>
    <t>254.013.723.273</t>
  </si>
  <si>
    <t>431</t>
  </si>
  <si>
    <t>83.736.000.000</t>
  </si>
  <si>
    <t>7300</t>
  </si>
  <si>
    <t>7301</t>
  </si>
  <si>
    <t>432</t>
  </si>
  <si>
    <t>81.604.917.554</t>
  </si>
  <si>
    <t>7304</t>
  </si>
  <si>
    <t>434</t>
  </si>
  <si>
    <t>88.672.805.719</t>
  </si>
  <si>
    <t>0950</t>
  </si>
  <si>
    <t>0961</t>
  </si>
  <si>
    <t>8.443.089.000</t>
  </si>
  <si>
    <t>0963</t>
  </si>
  <si>
    <t>72.976.703.134</t>
  </si>
  <si>
    <t>0964</t>
  </si>
  <si>
    <t>83.182.253</t>
  </si>
  <si>
    <t>0965</t>
  </si>
  <si>
    <t>961.822.131</t>
  </si>
  <si>
    <t>0967</t>
  </si>
  <si>
    <t>6.208.009.201</t>
  </si>
  <si>
    <t>799</t>
  </si>
  <si>
    <t>646.943.217</t>
  </si>
  <si>
    <t>46.800.000</t>
  </si>
  <si>
    <t>468.943.217</t>
  </si>
  <si>
    <t>131.200.000</t>
  </si>
  <si>
    <t>96.000.000</t>
  </si>
  <si>
    <t>35.200.000</t>
  </si>
  <si>
    <t>648.522.336.728</t>
  </si>
  <si>
    <t>800</t>
  </si>
  <si>
    <t>2.660.215.436</t>
  </si>
  <si>
    <t>37.147.742</t>
  </si>
  <si>
    <t>36.986.842</t>
  </si>
  <si>
    <t>160.900</t>
  </si>
  <si>
    <t>6.226.810</t>
  </si>
  <si>
    <t>1.582.838</t>
  </si>
  <si>
    <t>4.499.322</t>
  </si>
  <si>
    <t>144.650</t>
  </si>
  <si>
    <t>6350</t>
  </si>
  <si>
    <t>1.631.855.950</t>
  </si>
  <si>
    <t>6353</t>
  </si>
  <si>
    <t>420.079.750</t>
  </si>
  <si>
    <t>6399</t>
  </si>
  <si>
    <t>1.211.776.200</t>
  </si>
  <si>
    <t>131.521.250</t>
  </si>
  <si>
    <t>103.250</t>
  </si>
  <si>
    <t>131.418.000</t>
  </si>
  <si>
    <t>19.286.969</t>
  </si>
  <si>
    <t>10.406.600</t>
  </si>
  <si>
    <t>3.517.000</t>
  </si>
  <si>
    <t>6.889.600</t>
  </si>
  <si>
    <t>77.335.865</t>
  </si>
  <si>
    <t>43.738.500</t>
  </si>
  <si>
    <t>33.597.365</t>
  </si>
  <si>
    <t>1.800.000</t>
  </si>
  <si>
    <t>713.131.650</t>
  </si>
  <si>
    <t>24.350.000</t>
  </si>
  <si>
    <t>17.653.650</t>
  </si>
  <si>
    <t>671.128.000</t>
  </si>
  <si>
    <t>29.852.600</t>
  </si>
  <si>
    <t>7.852.600</t>
  </si>
  <si>
    <t>31.787.109.700</t>
  </si>
  <si>
    <t>5.327.100</t>
  </si>
  <si>
    <t>1.715.610.000</t>
  </si>
  <si>
    <t>1.124.726.185</t>
  </si>
  <si>
    <t>3.469.681</t>
  </si>
  <si>
    <t>1.121.256.504</t>
  </si>
  <si>
    <t>45.486.151</t>
  </si>
  <si>
    <t>39.154.651</t>
  </si>
  <si>
    <t>6.331.500</t>
  </si>
  <si>
    <t>47.241.587</t>
  </si>
  <si>
    <t>34.472.234</t>
  </si>
  <si>
    <t>556.234</t>
  </si>
  <si>
    <t>9.202.800</t>
  </si>
  <si>
    <t>14.460.000</t>
  </si>
  <si>
    <t>10.253.200</t>
  </si>
  <si>
    <t>157.023.430</t>
  </si>
  <si>
    <t>122.800.000</t>
  </si>
  <si>
    <t>34.223.430</t>
  </si>
  <si>
    <t>13.000.000</t>
  </si>
  <si>
    <t>4.725.000</t>
  </si>
  <si>
    <t>584.561.700</t>
  </si>
  <si>
    <t>17.841.700</t>
  </si>
  <si>
    <t>562.380.000</t>
  </si>
  <si>
    <t>1.273.000</t>
  </si>
  <si>
    <t>25.529.150</t>
  </si>
  <si>
    <t>10.586.100</t>
  </si>
  <si>
    <t>14.943.050</t>
  </si>
  <si>
    <t>795.270.000</t>
  </si>
  <si>
    <t>21.381.712.000</t>
  </si>
  <si>
    <t>5.851.152.163</t>
  </si>
  <si>
    <t>754.160.000</t>
  </si>
  <si>
    <t>4.992.114.163</t>
  </si>
  <si>
    <t>104.878.000</t>
  </si>
  <si>
    <t>27.366.056.196</t>
  </si>
  <si>
    <t>24.663.717.196</t>
  </si>
  <si>
    <t>43.890.000</t>
  </si>
  <si>
    <t>5.451.418.196</t>
  </si>
  <si>
    <t>15.080.573.000</t>
  </si>
  <si>
    <t>4.087.836.000</t>
  </si>
  <si>
    <t>388.837.000</t>
  </si>
  <si>
    <t>3.494.271.000</t>
  </si>
  <si>
    <t>204.728.000</t>
  </si>
  <si>
    <t>2.560.681.000</t>
  </si>
  <si>
    <t>99.500.000</t>
  </si>
  <si>
    <t>1.962.919.000</t>
  </si>
  <si>
    <t>498.262.000</t>
  </si>
  <si>
    <t>265.704.000</t>
  </si>
  <si>
    <t>226.148.000</t>
  </si>
  <si>
    <t>6.410.000</t>
  </si>
  <si>
    <t>141.658.000</t>
  </si>
  <si>
    <t>49.000.000</t>
  </si>
  <si>
    <t>1.115.000</t>
  </si>
  <si>
    <t>91.543.000</t>
  </si>
  <si>
    <t>4.423.853.389</t>
  </si>
  <si>
    <t>4.397.747.089</t>
  </si>
  <si>
    <t>691.200</t>
  </si>
  <si>
    <t>758.358.000</t>
  </si>
  <si>
    <t>16.739.889</t>
  </si>
  <si>
    <t>105.000.000</t>
  </si>
  <si>
    <t>77.040.000</t>
  </si>
  <si>
    <t>2.903.002.000</t>
  </si>
  <si>
    <t>531.916.000</t>
  </si>
  <si>
    <t>258.646.000</t>
  </si>
  <si>
    <t>271.218.000</t>
  </si>
  <si>
    <t>2.052.000</t>
  </si>
  <si>
    <t>26.106.300</t>
  </si>
  <si>
    <t>7250</t>
  </si>
  <si>
    <t>7251</t>
  </si>
  <si>
    <t>160</t>
  </si>
  <si>
    <t>19.652.972.494</t>
  </si>
  <si>
    <t>161</t>
  </si>
  <si>
    <t>6.451.390</t>
  </si>
  <si>
    <t>1.039.675</t>
  </si>
  <si>
    <t>281.470</t>
  </si>
  <si>
    <t>758.205</t>
  </si>
  <si>
    <t>554.816.584</t>
  </si>
  <si>
    <t>350.594.800</t>
  </si>
  <si>
    <t>204.221.784</t>
  </si>
  <si>
    <t>79.203.050</t>
  </si>
  <si>
    <t>2.161.058.000</t>
  </si>
  <si>
    <t>1.966.173.000</t>
  </si>
  <si>
    <t>99.700.000</t>
  </si>
  <si>
    <t>95.185.000</t>
  </si>
  <si>
    <t>1.042.917.000</t>
  </si>
  <si>
    <t>842.527.000</t>
  </si>
  <si>
    <t>53.995.000</t>
  </si>
  <si>
    <t>146.395.000</t>
  </si>
  <si>
    <t>129.588.941</t>
  </si>
  <si>
    <t>117.168.941</t>
  </si>
  <si>
    <t>96.055.000</t>
  </si>
  <si>
    <t>13.975.133.436</t>
  </si>
  <si>
    <t>1.606.709.418</t>
  </si>
  <si>
    <t>493.509.618</t>
  </si>
  <si>
    <t>1.012.891.300</t>
  </si>
  <si>
    <t>100.308.500</t>
  </si>
  <si>
    <t>190</t>
  </si>
  <si>
    <t>1.007.973.272</t>
  </si>
  <si>
    <t>191</t>
  </si>
  <si>
    <t>194.551.200</t>
  </si>
  <si>
    <t>139.258.800</t>
  </si>
  <si>
    <t>19.878.000</t>
  </si>
  <si>
    <t>7.900.000</t>
  </si>
  <si>
    <t>461.335.272</t>
  </si>
  <si>
    <t>252.991.000</t>
  </si>
  <si>
    <t>208.344.272</t>
  </si>
  <si>
    <t>19.840.000</t>
  </si>
  <si>
    <t>165.210.000</t>
  </si>
  <si>
    <t>2.195.408.720</t>
  </si>
  <si>
    <t>89.900</t>
  </si>
  <si>
    <t>1.960.000</t>
  </si>
  <si>
    <t>1.600.000</t>
  </si>
  <si>
    <t>30.000.000</t>
  </si>
  <si>
    <t>6918</t>
  </si>
  <si>
    <t>134.910.620</t>
  </si>
  <si>
    <t>88.578.020</t>
  </si>
  <si>
    <t>7.185.600</t>
  </si>
  <si>
    <t>39.147.000</t>
  </si>
  <si>
    <t>148.951.200</t>
  </si>
  <si>
    <t>1.691.340.000</t>
  </si>
  <si>
    <t>188.157.000</t>
  </si>
  <si>
    <t>43.659.000</t>
  </si>
  <si>
    <t>144.498.000</t>
  </si>
  <si>
    <t>8.454.665.250</t>
  </si>
  <si>
    <t>2.174.095.200</t>
  </si>
  <si>
    <t>38.530.000</t>
  </si>
  <si>
    <t>120.300.000</t>
  </si>
  <si>
    <t>251.005.000</t>
  </si>
  <si>
    <t>192.255.000</t>
  </si>
  <si>
    <t>58.750.000</t>
  </si>
  <si>
    <t>24.290.200</t>
  </si>
  <si>
    <t>4.890.200</t>
  </si>
  <si>
    <t>19.400.000</t>
  </si>
  <si>
    <t>1.739.970.000</t>
  </si>
  <si>
    <t>6.280.570.050</t>
  </si>
  <si>
    <t>5.613.248.000</t>
  </si>
  <si>
    <t>667.322.050</t>
  </si>
  <si>
    <t>140.327.050</t>
  </si>
  <si>
    <t>526.995.000</t>
  </si>
  <si>
    <t>373.452.631.488</t>
  </si>
  <si>
    <t>358.472.520</t>
  </si>
  <si>
    <t>8.437.200</t>
  </si>
  <si>
    <t>22.092.800</t>
  </si>
  <si>
    <t>1.192.800</t>
  </si>
  <si>
    <t>17.900.000</t>
  </si>
  <si>
    <t>182.120.400</t>
  </si>
  <si>
    <t>29.186.440</t>
  </si>
  <si>
    <t>115.285.680</t>
  </si>
  <si>
    <t>37.980.680</t>
  </si>
  <si>
    <t>77.305.000</t>
  </si>
  <si>
    <t>5.175.276.250</t>
  </si>
  <si>
    <t>153.810.250</t>
  </si>
  <si>
    <t>74.738.250</t>
  </si>
  <si>
    <t>79.072.000</t>
  </si>
  <si>
    <t>143.235.000</t>
  </si>
  <si>
    <t>4.471.163.000</t>
  </si>
  <si>
    <t>407.068.000</t>
  </si>
  <si>
    <t>149.503.000</t>
  </si>
  <si>
    <t>199.993.000</t>
  </si>
  <si>
    <t>57.572.000</t>
  </si>
  <si>
    <t>182.461.866.905</t>
  </si>
  <si>
    <t>1.497.000</t>
  </si>
  <si>
    <t>7.750.000</t>
  </si>
  <si>
    <t>4.152.584.000</t>
  </si>
  <si>
    <t>3.200.000</t>
  </si>
  <si>
    <t>19.800.000</t>
  </si>
  <si>
    <t>158.835.383.555</t>
  </si>
  <si>
    <t>19.441.652.350</t>
  </si>
  <si>
    <t>4.243.293.526</t>
  </si>
  <si>
    <t>14.909.879.325</t>
  </si>
  <si>
    <t>288.479.499</t>
  </si>
  <si>
    <t>185.398.615.813</t>
  </si>
  <si>
    <t>543.087</t>
  </si>
  <si>
    <t>79.695.034</t>
  </si>
  <si>
    <t>58.974.000</t>
  </si>
  <si>
    <t>21.000.000</t>
  </si>
  <si>
    <t>37.974.000</t>
  </si>
  <si>
    <t>43.211.500</t>
  </si>
  <si>
    <t>36.611.500</t>
  </si>
  <si>
    <t>6.600.000</t>
  </si>
  <si>
    <t>196.363.000</t>
  </si>
  <si>
    <t>33.817.829.737</t>
  </si>
  <si>
    <t>32.620.276.200</t>
  </si>
  <si>
    <t>488.318.537</t>
  </si>
  <si>
    <t>709.235.000</t>
  </si>
  <si>
    <t>133.468.951.400</t>
  </si>
  <si>
    <t>5.827.694.600</t>
  </si>
  <si>
    <t>11.892.353.455</t>
  </si>
  <si>
    <t>3.107.367.000</t>
  </si>
  <si>
    <t>8.142.526.455</t>
  </si>
  <si>
    <t>642.460.000</t>
  </si>
  <si>
    <t>321</t>
  </si>
  <si>
    <t>58.400.000</t>
  </si>
  <si>
    <t>55.400.000</t>
  </si>
  <si>
    <t>91.836.414.183</t>
  </si>
  <si>
    <t>56.802.007.213</t>
  </si>
  <si>
    <t>11.966.758.482</t>
  </si>
  <si>
    <t>6.222.856.197</t>
  </si>
  <si>
    <t>241.666.860</t>
  </si>
  <si>
    <t>75.118.645</t>
  </si>
  <si>
    <t>2.447.712.000</t>
  </si>
  <si>
    <t>35.640.000</t>
  </si>
  <si>
    <t>92.635.342</t>
  </si>
  <si>
    <t>3.059.170.750</t>
  </si>
  <si>
    <t>270.912.600</t>
  </si>
  <si>
    <t>789.283.463</t>
  </si>
  <si>
    <t>784.281.463</t>
  </si>
  <si>
    <t>6202</t>
  </si>
  <si>
    <t>702.000</t>
  </si>
  <si>
    <t>4.300.000</t>
  </si>
  <si>
    <t>142.601.000</t>
  </si>
  <si>
    <t>2.885.900.950</t>
  </si>
  <si>
    <t>2.148.156.305</t>
  </si>
  <si>
    <t>492.909.557</t>
  </si>
  <si>
    <t>244.835.088</t>
  </si>
  <si>
    <t>4.775.303.950</t>
  </si>
  <si>
    <t>3.025.003.750</t>
  </si>
  <si>
    <t>1.750.300.200</t>
  </si>
  <si>
    <t>2.814.856.874</t>
  </si>
  <si>
    <t>766.566.563</t>
  </si>
  <si>
    <t>2.048.290.311</t>
  </si>
  <si>
    <t>852.552.697</t>
  </si>
  <si>
    <t>728.780.987</t>
  </si>
  <si>
    <t>123.771.710</t>
  </si>
  <si>
    <t>1.254.503.840</t>
  </si>
  <si>
    <t>600.780.622</t>
  </si>
  <si>
    <t>467.107.900</t>
  </si>
  <si>
    <t>186.615.318</t>
  </si>
  <si>
    <t>376.213.097</t>
  </si>
  <si>
    <t>4.811.935</t>
  </si>
  <si>
    <t>120.421.002</t>
  </si>
  <si>
    <t>64.598.560</t>
  </si>
  <si>
    <t>135.687.600</t>
  </si>
  <si>
    <t>50.694.000</t>
  </si>
  <si>
    <t>2.124.458.654</t>
  </si>
  <si>
    <t>19.422.494</t>
  </si>
  <si>
    <t>1.500.000</t>
  </si>
  <si>
    <t>190.000</t>
  </si>
  <si>
    <t>1.115.929.000</t>
  </si>
  <si>
    <t>987.417.160</t>
  </si>
  <si>
    <t>399.211.600</t>
  </si>
  <si>
    <t>480.000</t>
  </si>
  <si>
    <t>33.400.000</t>
  </si>
  <si>
    <t>14.000.000</t>
  </si>
  <si>
    <t>348.600.000</t>
  </si>
  <si>
    <t>2.731.600</t>
  </si>
  <si>
    <t>1.283.654.000</t>
  </si>
  <si>
    <t>1.281.454.000</t>
  </si>
  <si>
    <t>1.847.537.993</t>
  </si>
  <si>
    <t>693.115.000</t>
  </si>
  <si>
    <t>398.374.000</t>
  </si>
  <si>
    <t>112.143.182</t>
  </si>
  <si>
    <t>117.440.000</t>
  </si>
  <si>
    <t>271.043.759</t>
  </si>
  <si>
    <t>43.893.052</t>
  </si>
  <si>
    <t>49.701.000</t>
  </si>
  <si>
    <t>161.828.000</t>
  </si>
  <si>
    <t>1.779.303.500</t>
  </si>
  <si>
    <t>809.253.600</t>
  </si>
  <si>
    <t>658.407.500</t>
  </si>
  <si>
    <t>311.642.400</t>
  </si>
  <si>
    <t>2.912.989.873</t>
  </si>
  <si>
    <t>234.874.972</t>
  </si>
  <si>
    <t>905.627.500</t>
  </si>
  <si>
    <t>188.422.839</t>
  </si>
  <si>
    <t>1.584.064.562</t>
  </si>
  <si>
    <t>98.721.000</t>
  </si>
  <si>
    <t>10.690.162.043</t>
  </si>
  <si>
    <t>100.082.141</t>
  </si>
  <si>
    <t>72.311.880</t>
  </si>
  <si>
    <t>10.517.768.022</t>
  </si>
  <si>
    <t>3.316.965.000</t>
  </si>
  <si>
    <t>268.173.000</t>
  </si>
  <si>
    <t>13.344.092.116</t>
  </si>
  <si>
    <t>2.116.329.461</t>
  </si>
  <si>
    <t>1.641.281.698</t>
  </si>
  <si>
    <t>162.267.500</t>
  </si>
  <si>
    <t>11.603.998</t>
  </si>
  <si>
    <t>570.922.000</t>
  </si>
  <si>
    <t>896.488.200</t>
  </si>
  <si>
    <t>107.395.866</t>
  </si>
  <si>
    <t>512.104.407</t>
  </si>
  <si>
    <t>396.928.233</t>
  </si>
  <si>
    <t>69.581.450</t>
  </si>
  <si>
    <t>45.594.724</t>
  </si>
  <si>
    <t>5.484.042.250</t>
  </si>
  <si>
    <t>3.700.071.250</t>
  </si>
  <si>
    <t>1.783.971.000</t>
  </si>
  <si>
    <t>266.672.898</t>
  </si>
  <si>
    <t>69.155.363</t>
  </si>
  <si>
    <t>197.517.535</t>
  </si>
  <si>
    <t>3.216.265.536</t>
  </si>
  <si>
    <t>60.918.300</t>
  </si>
  <si>
    <t>1.356.920</t>
  </si>
  <si>
    <t>3.139.990.316</t>
  </si>
  <si>
    <t>18.909.335.954</t>
  </si>
  <si>
    <t>4.538.790.613</t>
  </si>
  <si>
    <t>1.526.560.344</t>
  </si>
  <si>
    <t>252.165.036</t>
  </si>
  <si>
    <t>3.959.008</t>
  </si>
  <si>
    <t>1.172.912.300</t>
  </si>
  <si>
    <t>97.524.000</t>
  </si>
  <si>
    <t>290.552.191</t>
  </si>
  <si>
    <t>1.014.928.475</t>
  </si>
  <si>
    <t>780.461.965</t>
  </si>
  <si>
    <t>140.092.257</t>
  </si>
  <si>
    <t>94.374.253</t>
  </si>
  <si>
    <t>7.395.842.550</t>
  </si>
  <si>
    <t>4.014.088.950</t>
  </si>
  <si>
    <t>3.381.753.600</t>
  </si>
  <si>
    <t>20.703.708</t>
  </si>
  <si>
    <t>10.084.622</t>
  </si>
  <si>
    <t>16.871.000</t>
  </si>
  <si>
    <t>2.360.000</t>
  </si>
  <si>
    <t>14.511.000</t>
  </si>
  <si>
    <t>2.893.452.921</t>
  </si>
  <si>
    <t>26.546.600</t>
  </si>
  <si>
    <t>3.700.000</t>
  </si>
  <si>
    <t>1.675.446.600</t>
  </si>
  <si>
    <t>1.187.759.721</t>
  </si>
  <si>
    <t>115.290.000</t>
  </si>
  <si>
    <t>40.000</t>
  </si>
  <si>
    <t>13.150.000</t>
  </si>
  <si>
    <t>4.650.000</t>
  </si>
  <si>
    <t>97.450.000</t>
  </si>
  <si>
    <t>2.310.000</t>
  </si>
  <si>
    <t>818.378.550</t>
  </si>
  <si>
    <t>4.122.750</t>
  </si>
  <si>
    <t>814.255.800</t>
  </si>
  <si>
    <t>265.370.980</t>
  </si>
  <si>
    <t>2.485.000</t>
  </si>
  <si>
    <t>262.885.980</t>
  </si>
  <si>
    <t>2.780.978.900</t>
  </si>
  <si>
    <t>157.474.800</t>
  </si>
  <si>
    <t>2.273.463.000</t>
  </si>
  <si>
    <t>559.872.000</t>
  </si>
  <si>
    <t>1.713.591.000</t>
  </si>
  <si>
    <t>10.415.000</t>
  </si>
  <si>
    <t>9.415.000</t>
  </si>
  <si>
    <t>680.000</t>
  </si>
  <si>
    <t>7.382.500</t>
  </si>
  <si>
    <t>227.200.000</t>
  </si>
  <si>
    <t>214.035.000</t>
  </si>
  <si>
    <t>13.165.000</t>
  </si>
  <si>
    <t>104.363.600</t>
  </si>
  <si>
    <t>2.339.600</t>
  </si>
  <si>
    <t>102.024.000</t>
  </si>
  <si>
    <t>2.624.362.816</t>
  </si>
  <si>
    <t>371</t>
  </si>
  <si>
    <t>224.762.316</t>
  </si>
  <si>
    <t>8.000.000</t>
  </si>
  <si>
    <t>7150</t>
  </si>
  <si>
    <t>151.737.316</t>
  </si>
  <si>
    <t>7157</t>
  </si>
  <si>
    <t>51.922.816</t>
  </si>
  <si>
    <t>7199</t>
  </si>
  <si>
    <t>99.814.500</t>
  </si>
  <si>
    <t>5.509.000</t>
  </si>
  <si>
    <t>56.416.000</t>
  </si>
  <si>
    <t>374</t>
  </si>
  <si>
    <t>2.399.600.500</t>
  </si>
  <si>
    <t>7262</t>
  </si>
  <si>
    <t>400.000.000</t>
  </si>
  <si>
    <t>82.660.673.784</t>
  </si>
  <si>
    <t>38.767.076.600</t>
  </si>
  <si>
    <t>38.037.882.595</t>
  </si>
  <si>
    <t>846.946.524</t>
  </si>
  <si>
    <t>4.614.415.700</t>
  </si>
  <si>
    <t>394.352.365</t>
  </si>
  <si>
    <t>PHÒNG TÀI CHÍNH- KH HUYỆN</t>
  </si>
  <si>
    <t>1.921.438.107.378</t>
  </si>
  <si>
    <t>5.359.751.759</t>
  </si>
  <si>
    <t>120.755.538.581</t>
  </si>
  <si>
    <t>956.966.729.215</t>
  </si>
  <si>
    <t>838.356.087.823</t>
  </si>
  <si>
    <t>009</t>
  </si>
  <si>
    <t>2.147.171.384</t>
  </si>
  <si>
    <t>2250</t>
  </si>
  <si>
    <t>60.000</t>
  </si>
  <si>
    <t>2265</t>
  </si>
  <si>
    <t>2750</t>
  </si>
  <si>
    <t>112.108.000</t>
  </si>
  <si>
    <t>2767</t>
  </si>
  <si>
    <t>10.018.000</t>
  </si>
  <si>
    <t>2768</t>
  </si>
  <si>
    <t>102.090.000</t>
  </si>
  <si>
    <t>253.143.000</t>
  </si>
  <si>
    <t>2827</t>
  </si>
  <si>
    <t>4250</t>
  </si>
  <si>
    <t>1.770.314.750</t>
  </si>
  <si>
    <t>4252</t>
  </si>
  <si>
    <t>1.446.136.000</t>
  </si>
  <si>
    <t>4261</t>
  </si>
  <si>
    <t>10.292.000</t>
  </si>
  <si>
    <t>4263</t>
  </si>
  <si>
    <t>301.487.000</t>
  </si>
  <si>
    <t>4276</t>
  </si>
  <si>
    <t>131.250</t>
  </si>
  <si>
    <t>4278</t>
  </si>
  <si>
    <t>12.268.500</t>
  </si>
  <si>
    <t>4300</t>
  </si>
  <si>
    <t>11.437.000</t>
  </si>
  <si>
    <t>4349</t>
  </si>
  <si>
    <t>4900</t>
  </si>
  <si>
    <t>108.634</t>
  </si>
  <si>
    <t>4943</t>
  </si>
  <si>
    <t>50.978</t>
  </si>
  <si>
    <t>4944</t>
  </si>
  <si>
    <t>57.656</t>
  </si>
  <si>
    <t>014</t>
  </si>
  <si>
    <t>886.817.086</t>
  </si>
  <si>
    <t>2700</t>
  </si>
  <si>
    <t>315.669.018</t>
  </si>
  <si>
    <t>2701</t>
  </si>
  <si>
    <t>305.644.233</t>
  </si>
  <si>
    <t>2706</t>
  </si>
  <si>
    <t>10.024.785</t>
  </si>
  <si>
    <t>5.100.000</t>
  </si>
  <si>
    <t>2766</t>
  </si>
  <si>
    <t>272.630.000</t>
  </si>
  <si>
    <t>4271</t>
  </si>
  <si>
    <t>293.418.068</t>
  </si>
  <si>
    <t>4311</t>
  </si>
  <si>
    <t>024</t>
  </si>
  <si>
    <t>4902</t>
  </si>
  <si>
    <t>123</t>
  </si>
  <si>
    <t>131.198.958</t>
  </si>
  <si>
    <t>26.302</t>
  </si>
  <si>
    <t>51.953.518</t>
  </si>
  <si>
    <t>52.874.127</t>
  </si>
  <si>
    <t>26.345.011</t>
  </si>
  <si>
    <t>1700</t>
  </si>
  <si>
    <t>1.315.158</t>
  </si>
  <si>
    <t>920.609</t>
  </si>
  <si>
    <t>368.247</t>
  </si>
  <si>
    <t>1701</t>
  </si>
  <si>
    <t>3600</t>
  </si>
  <si>
    <t>129.883.800</t>
  </si>
  <si>
    <t>25.976.764</t>
  </si>
  <si>
    <t>3601</t>
  </si>
  <si>
    <t>124</t>
  </si>
  <si>
    <t>168.786.132</t>
  </si>
  <si>
    <t>65.496.480</t>
  </si>
  <si>
    <t>37.793.172</t>
  </si>
  <si>
    <t>1600</t>
  </si>
  <si>
    <t>5.044.926</t>
  </si>
  <si>
    <t>1603</t>
  </si>
  <si>
    <t>163.741.206</t>
  </si>
  <si>
    <t>32.748.246</t>
  </si>
  <si>
    <t>136</t>
  </si>
  <si>
    <t>31.680.360</t>
  </si>
  <si>
    <t>12.089.736</t>
  </si>
  <si>
    <t>7.500.888</t>
  </si>
  <si>
    <t>1.456.020</t>
  </si>
  <si>
    <t>30.224.340</t>
  </si>
  <si>
    <t>6.044.868</t>
  </si>
  <si>
    <t>141</t>
  </si>
  <si>
    <t>525.748.636</t>
  </si>
  <si>
    <t>8.977.989</t>
  </si>
  <si>
    <t>470.787.547</t>
  </si>
  <si>
    <t>28.865.760</t>
  </si>
  <si>
    <t>17.117.340</t>
  </si>
  <si>
    <t>2.684.460</t>
  </si>
  <si>
    <t>448.899.210</t>
  </si>
  <si>
    <t>8.977.978</t>
  </si>
  <si>
    <t>439.921.232</t>
  </si>
  <si>
    <t>2850</t>
  </si>
  <si>
    <t>2864</t>
  </si>
  <si>
    <t>72.164.400</t>
  </si>
  <si>
    <t>14.432.880</t>
  </si>
  <si>
    <t>566</t>
  </si>
  <si>
    <t>555</t>
  </si>
  <si>
    <t>4931</t>
  </si>
  <si>
    <t>143</t>
  </si>
  <si>
    <t>1.563.750</t>
  </si>
  <si>
    <t>158</t>
  </si>
  <si>
    <t>1.841.019</t>
  </si>
  <si>
    <t>36.814</t>
  </si>
  <si>
    <t>1.288.706</t>
  </si>
  <si>
    <t>515.499</t>
  </si>
  <si>
    <t>4.594.838</t>
  </si>
  <si>
    <t>91.895</t>
  </si>
  <si>
    <t>4.502.943</t>
  </si>
  <si>
    <t>1050</t>
  </si>
  <si>
    <t>2.238.511</t>
  </si>
  <si>
    <t>44.769</t>
  </si>
  <si>
    <t>2.193.742</t>
  </si>
  <si>
    <t>1052</t>
  </si>
  <si>
    <t>2.356.327</t>
  </si>
  <si>
    <t>47.126</t>
  </si>
  <si>
    <t>2.309.201</t>
  </si>
  <si>
    <t>412</t>
  </si>
  <si>
    <t>14.603.767</t>
  </si>
  <si>
    <t>11.591.073</t>
  </si>
  <si>
    <t>3.012.694</t>
  </si>
  <si>
    <t>2.016.738</t>
  </si>
  <si>
    <t>40.334</t>
  </si>
  <si>
    <t>1.976.404</t>
  </si>
  <si>
    <t>11.550.000</t>
  </si>
  <si>
    <t>4254</t>
  </si>
  <si>
    <t>7.700.000</t>
  </si>
  <si>
    <t>4268</t>
  </si>
  <si>
    <t>3.850.000</t>
  </si>
  <si>
    <t>37.029</t>
  </si>
  <si>
    <t>739</t>
  </si>
  <si>
    <t>36.290</t>
  </si>
  <si>
    <t>4918</t>
  </si>
  <si>
    <t>421</t>
  </si>
  <si>
    <t>6.001.416</t>
  </si>
  <si>
    <t>120.027</t>
  </si>
  <si>
    <t>4.200.990</t>
  </si>
  <si>
    <t>1.680.399</t>
  </si>
  <si>
    <t>423</t>
  </si>
  <si>
    <t>4.600.000</t>
  </si>
  <si>
    <t>72.000</t>
  </si>
  <si>
    <t>4.528.000</t>
  </si>
  <si>
    <t>36.000</t>
  </si>
  <si>
    <t>1.764.000</t>
  </si>
  <si>
    <t>551</t>
  </si>
  <si>
    <t>5.549.146.785</t>
  </si>
  <si>
    <t>102.502.477</t>
  </si>
  <si>
    <t>5.052.062.564</t>
  </si>
  <si>
    <t>272.997.776</t>
  </si>
  <si>
    <t>121.583.968</t>
  </si>
  <si>
    <t>287.483.665</t>
  </si>
  <si>
    <t>5.749.672</t>
  </si>
  <si>
    <t>281.733.993</t>
  </si>
  <si>
    <t>1550</t>
  </si>
  <si>
    <t>663.680</t>
  </si>
  <si>
    <t>1558</t>
  </si>
  <si>
    <t>15.010.080</t>
  </si>
  <si>
    <t>4.564.091.764</t>
  </si>
  <si>
    <t>91.281.830</t>
  </si>
  <si>
    <t>4.472.809.934</t>
  </si>
  <si>
    <t>119.700.000</t>
  </si>
  <si>
    <t>59.850.000</t>
  </si>
  <si>
    <t>9.000.000</t>
  </si>
  <si>
    <t>2862</t>
  </si>
  <si>
    <t>532.869.440</t>
  </si>
  <si>
    <t>213.147.776</t>
  </si>
  <si>
    <t>106.573.888</t>
  </si>
  <si>
    <t>5.164.736</t>
  </si>
  <si>
    <t>15.163.420</t>
  </si>
  <si>
    <t>306.239</t>
  </si>
  <si>
    <t>14.857.181</t>
  </si>
  <si>
    <t>4917</t>
  </si>
  <si>
    <t>3.079.154</t>
  </si>
  <si>
    <t>61.581</t>
  </si>
  <si>
    <t>3.017.573</t>
  </si>
  <si>
    <t>11.948.432</t>
  </si>
  <si>
    <t>238.968</t>
  </si>
  <si>
    <t>11.709.464</t>
  </si>
  <si>
    <t>132.799</t>
  </si>
  <si>
    <t>2.655</t>
  </si>
  <si>
    <t>130.144</t>
  </si>
  <si>
    <t>3.035</t>
  </si>
  <si>
    <t>554</t>
  </si>
  <si>
    <t>9.933.067.730</t>
  </si>
  <si>
    <t>169.708.358</t>
  </si>
  <si>
    <t>7.665.004.161</t>
  </si>
  <si>
    <t>1.822.568.011</t>
  </si>
  <si>
    <t>275.787.200</t>
  </si>
  <si>
    <t>2.321.267.488</t>
  </si>
  <si>
    <t>46.425.348</t>
  </si>
  <si>
    <t>2.042.715.388</t>
  </si>
  <si>
    <t>232.126.752</t>
  </si>
  <si>
    <t>42.934.425</t>
  </si>
  <si>
    <t>5.483.262.584</t>
  </si>
  <si>
    <t>109.665.241</t>
  </si>
  <si>
    <t>4.642.431.338</t>
  </si>
  <si>
    <t>672.989.726</t>
  </si>
  <si>
    <t>58.176.279</t>
  </si>
  <si>
    <t>1.163.554.710</t>
  </si>
  <si>
    <t>561.554.000</t>
  </si>
  <si>
    <t>581.777.355</t>
  </si>
  <si>
    <t>20.223.355</t>
  </si>
  <si>
    <t>2801</t>
  </si>
  <si>
    <t>40.446.710</t>
  </si>
  <si>
    <t>1.121.726.000</t>
  </si>
  <si>
    <t>560.863.000</t>
  </si>
  <si>
    <t>2824</t>
  </si>
  <si>
    <t>1.382.000</t>
  </si>
  <si>
    <t>691.000</t>
  </si>
  <si>
    <t>2863</t>
  </si>
  <si>
    <t>772.200.500</t>
  </si>
  <si>
    <t>308.880.200</t>
  </si>
  <si>
    <t>154.440.100</t>
  </si>
  <si>
    <t>11.932.225</t>
  </si>
  <si>
    <t>9.359.025</t>
  </si>
  <si>
    <t>2.573.200</t>
  </si>
  <si>
    <t>117.915.798</t>
  </si>
  <si>
    <t>1.685.544</t>
  </si>
  <si>
    <t>109.423.235</t>
  </si>
  <si>
    <t>6.793.978</t>
  </si>
  <si>
    <t>13.041</t>
  </si>
  <si>
    <t>6.598.701</t>
  </si>
  <si>
    <t>131.972</t>
  </si>
  <si>
    <t>6.466.729</t>
  </si>
  <si>
    <t>60.546.129</t>
  </si>
  <si>
    <t>1.210.919</t>
  </si>
  <si>
    <t>53.280.590</t>
  </si>
  <si>
    <t>6.054.620</t>
  </si>
  <si>
    <t>7.132.756</t>
  </si>
  <si>
    <t>142.653</t>
  </si>
  <si>
    <t>6.276.823</t>
  </si>
  <si>
    <t>713.280</t>
  </si>
  <si>
    <t>43.438.212</t>
  </si>
  <si>
    <t>43.399.093</t>
  </si>
  <si>
    <t>26.078</t>
  </si>
  <si>
    <t>4.793.466.622</t>
  </si>
  <si>
    <t>123.961.412</t>
  </si>
  <si>
    <t>4.042.276.879</t>
  </si>
  <si>
    <t>576.308.192</t>
  </si>
  <si>
    <t>50.920.139</t>
  </si>
  <si>
    <t>1000</t>
  </si>
  <si>
    <t>8.333.333</t>
  </si>
  <si>
    <t>166.666</t>
  </si>
  <si>
    <t>7.083.333</t>
  </si>
  <si>
    <t>1.083.334</t>
  </si>
  <si>
    <t>1014</t>
  </si>
  <si>
    <t>2.500.931.820</t>
  </si>
  <si>
    <t>50.018.635</t>
  </si>
  <si>
    <t>2.200.820.000</t>
  </si>
  <si>
    <t>250.093.185</t>
  </si>
  <si>
    <t>15.689.886</t>
  </si>
  <si>
    <t>939.008.950</t>
  </si>
  <si>
    <t>18.780.173</t>
  </si>
  <si>
    <t>792.809.359</t>
  </si>
  <si>
    <t>116.754.427</t>
  </si>
  <si>
    <t>10.664.991</t>
  </si>
  <si>
    <t>46.560.000</t>
  </si>
  <si>
    <t>23.280.000</t>
  </si>
  <si>
    <t>24.000.000</t>
  </si>
  <si>
    <t>122.826.310</t>
  </si>
  <si>
    <t>49.130.524</t>
  </si>
  <si>
    <t>24.565.262</t>
  </si>
  <si>
    <t>32.387.747</t>
  </si>
  <si>
    <t>27.316.939</t>
  </si>
  <si>
    <t>4272</t>
  </si>
  <si>
    <t>1.570.808</t>
  </si>
  <si>
    <t>1.100.728.576</t>
  </si>
  <si>
    <t>22.608.191</t>
  </si>
  <si>
    <t>969.153.663</t>
  </si>
  <si>
    <t>108.966.722</t>
  </si>
  <si>
    <t>742.500</t>
  </si>
  <si>
    <t>14.850</t>
  </si>
  <si>
    <t>727.650</t>
  </si>
  <si>
    <t>211.918.404</t>
  </si>
  <si>
    <t>4.238.367</t>
  </si>
  <si>
    <t>186.488.193</t>
  </si>
  <si>
    <t>21.191.844</t>
  </si>
  <si>
    <t>877.748.753</t>
  </si>
  <si>
    <t>17.554.974</t>
  </si>
  <si>
    <t>772.418.901</t>
  </si>
  <si>
    <t>87.774.878</t>
  </si>
  <si>
    <t>9.518.919</t>
  </si>
  <si>
    <t>557</t>
  </si>
  <si>
    <t>2.937.571.628</t>
  </si>
  <si>
    <t>57.179.461</t>
  </si>
  <si>
    <t>2.520.601.803</t>
  </si>
  <si>
    <t>195.441.412</t>
  </si>
  <si>
    <t>164.348.952</t>
  </si>
  <si>
    <t>2.858.975.434</t>
  </si>
  <si>
    <t>2.482.365.920</t>
  </si>
  <si>
    <t>156.455.528</t>
  </si>
  <si>
    <t>162.974.525</t>
  </si>
  <si>
    <t>1001</t>
  </si>
  <si>
    <t>2.429.832.135</t>
  </si>
  <si>
    <t>48.596.610</t>
  </si>
  <si>
    <t>2.381.235.525</t>
  </si>
  <si>
    <t>1003</t>
  </si>
  <si>
    <t>325.949.028</t>
  </si>
  <si>
    <t>6.518.975</t>
  </si>
  <si>
    <t>1004</t>
  </si>
  <si>
    <t>103.194.271</t>
  </si>
  <si>
    <t>2.063.876</t>
  </si>
  <si>
    <t>101.130.395</t>
  </si>
  <si>
    <t>303.672</t>
  </si>
  <si>
    <t>1601</t>
  </si>
  <si>
    <t>77.971.767</t>
  </si>
  <si>
    <t>38.235.883</t>
  </si>
  <si>
    <t>38.985.884</t>
  </si>
  <si>
    <t>750.000</t>
  </si>
  <si>
    <t>58.800.000</t>
  </si>
  <si>
    <t>29.400.000</t>
  </si>
  <si>
    <t>17.671.767</t>
  </si>
  <si>
    <t>8.835.883</t>
  </si>
  <si>
    <t>8.835.884</t>
  </si>
  <si>
    <t>320.755</t>
  </si>
  <si>
    <t>7.934.088.368</t>
  </si>
  <si>
    <t>7.499.585.700</t>
  </si>
  <si>
    <t>434.502.668</t>
  </si>
  <si>
    <t>2100</t>
  </si>
  <si>
    <t>2107</t>
  </si>
  <si>
    <t>2150</t>
  </si>
  <si>
    <t>1.400.000</t>
  </si>
  <si>
    <t>2165</t>
  </si>
  <si>
    <t>1.865.000</t>
  </si>
  <si>
    <t>2255</t>
  </si>
  <si>
    <t>1.165.000</t>
  </si>
  <si>
    <t>700.000</t>
  </si>
  <si>
    <t>2600</t>
  </si>
  <si>
    <t>2.720.000</t>
  </si>
  <si>
    <t>2632</t>
  </si>
  <si>
    <t>2.980.000</t>
  </si>
  <si>
    <t>2716</t>
  </si>
  <si>
    <t>10.902.000</t>
  </si>
  <si>
    <t>2771</t>
  </si>
  <si>
    <t>2853</t>
  </si>
  <si>
    <t>361.533.000</t>
  </si>
  <si>
    <t>316.533.000</t>
  </si>
  <si>
    <t>45.000.000</t>
  </si>
  <si>
    <t>7.529.288.368</t>
  </si>
  <si>
    <t>7.498.585.700</t>
  </si>
  <si>
    <t>30.702.668</t>
  </si>
  <si>
    <t>4914</t>
  </si>
  <si>
    <t>7.498.555.100</t>
  </si>
  <si>
    <t>30.600</t>
  </si>
  <si>
    <t>14.687.600</t>
  </si>
  <si>
    <t>733.600</t>
  </si>
  <si>
    <t>13.954.000</t>
  </si>
  <si>
    <t>3350</t>
  </si>
  <si>
    <t>3399</t>
  </si>
  <si>
    <t>359.175.735</t>
  </si>
  <si>
    <t>6.250.565</t>
  </si>
  <si>
    <t>307.322.170</t>
  </si>
  <si>
    <t>45.603.000</t>
  </si>
  <si>
    <t>312.528.335</t>
  </si>
  <si>
    <t>306.277.770</t>
  </si>
  <si>
    <t>44.400</t>
  </si>
  <si>
    <t>18.750.000</t>
  </si>
  <si>
    <t>2618</t>
  </si>
  <si>
    <t>754</t>
  </si>
  <si>
    <t>12.220.915.077</t>
  </si>
  <si>
    <t>259.592.846</t>
  </si>
  <si>
    <t>3.444.291.346</t>
  </si>
  <si>
    <t>7.079.346.757</t>
  </si>
  <si>
    <t>1.437.684.128</t>
  </si>
  <si>
    <t>56.959.364</t>
  </si>
  <si>
    <t>1.139.186</t>
  </si>
  <si>
    <t>27.340.494</t>
  </si>
  <si>
    <t>28.479.684</t>
  </si>
  <si>
    <t>2.823.432</t>
  </si>
  <si>
    <t>11.204.831.853</t>
  </si>
  <si>
    <t>224.096.519</t>
  </si>
  <si>
    <t>2.997.670.899</t>
  </si>
  <si>
    <t>6.594.352.697</t>
  </si>
  <si>
    <t>1.388.711.738</t>
  </si>
  <si>
    <t>42.900.000</t>
  </si>
  <si>
    <t>21.450.000</t>
  </si>
  <si>
    <t>6.500.000</t>
  </si>
  <si>
    <t>230.744.788</t>
  </si>
  <si>
    <t>92.297.915</t>
  </si>
  <si>
    <t>46.148.958</t>
  </si>
  <si>
    <t>21.626.646</t>
  </si>
  <si>
    <t>21.233.946</t>
  </si>
  <si>
    <t>392.700</t>
  </si>
  <si>
    <t>636.528.994</t>
  </si>
  <si>
    <t>12.730.495</t>
  </si>
  <si>
    <t>305.532.038</t>
  </si>
  <si>
    <t>318.266.461</t>
  </si>
  <si>
    <t>6.102.059</t>
  </si>
  <si>
    <t>122.039</t>
  </si>
  <si>
    <t>2.928.987</t>
  </si>
  <si>
    <t>3.051.033</t>
  </si>
  <si>
    <t>630.423.031</t>
  </si>
  <si>
    <t>12.608.456</t>
  </si>
  <si>
    <t>302.603.051</t>
  </si>
  <si>
    <t>315.211.524</t>
  </si>
  <si>
    <t>3.904</t>
  </si>
  <si>
    <t>755</t>
  </si>
  <si>
    <t>35.820.636.020</t>
  </si>
  <si>
    <t>1.138.048.595</t>
  </si>
  <si>
    <t>16.041.978.126</t>
  </si>
  <si>
    <t>17.624.319.731</t>
  </si>
  <si>
    <t>1.016.289.568</t>
  </si>
  <si>
    <t>2.988.273.530</t>
  </si>
  <si>
    <t>59.765.436</t>
  </si>
  <si>
    <t>1.434.371.261</t>
  </si>
  <si>
    <t>1.494.136.833</t>
  </si>
  <si>
    <t>23.605.220</t>
  </si>
  <si>
    <t>76.717.092</t>
  </si>
  <si>
    <t>22.770.055.128</t>
  </si>
  <si>
    <t>455.400.901</t>
  </si>
  <si>
    <t>10.551.001.469</t>
  </si>
  <si>
    <t>11.542.788.114</t>
  </si>
  <si>
    <t>220.864.644</t>
  </si>
  <si>
    <t>532.418.120</t>
  </si>
  <si>
    <t>266.209.060</t>
  </si>
  <si>
    <t>529.510.840</t>
  </si>
  <si>
    <t>264.755.420</t>
  </si>
  <si>
    <t>2.907.280</t>
  </si>
  <si>
    <t>1.453.640</t>
  </si>
  <si>
    <t>405.000.000</t>
  </si>
  <si>
    <t>51.000.000</t>
  </si>
  <si>
    <t>330.000.000</t>
  </si>
  <si>
    <t>3.317.525.478</t>
  </si>
  <si>
    <t>1.327.010.189</t>
  </si>
  <si>
    <t>663.505.100</t>
  </si>
  <si>
    <t>2.303.068.518</t>
  </si>
  <si>
    <t>921.227.405</t>
  </si>
  <si>
    <t>460.613.708</t>
  </si>
  <si>
    <t>3649</t>
  </si>
  <si>
    <t>1.014.456.960</t>
  </si>
  <si>
    <t>405.782.784</t>
  </si>
  <si>
    <t>202.891.392</t>
  </si>
  <si>
    <t>510.163.674</t>
  </si>
  <si>
    <t>451.436.433</t>
  </si>
  <si>
    <t>58.727.241</t>
  </si>
  <si>
    <t>5.196.877.778</t>
  </si>
  <si>
    <t>112.718.584</t>
  </si>
  <si>
    <t>2.463.386.147</t>
  </si>
  <si>
    <t>2.565.570.315</t>
  </si>
  <si>
    <t>55.202.732</t>
  </si>
  <si>
    <t>9.398.789</t>
  </si>
  <si>
    <t>187.972</t>
  </si>
  <si>
    <t>7.988.965</t>
  </si>
  <si>
    <t>1.221.852</t>
  </si>
  <si>
    <t>459.466.837</t>
  </si>
  <si>
    <t>9.189.301</t>
  </si>
  <si>
    <t>220.544.042</t>
  </si>
  <si>
    <t>229.733.494</t>
  </si>
  <si>
    <t>4919</t>
  </si>
  <si>
    <t>367.658</t>
  </si>
  <si>
    <t>4.425.932.791</t>
  </si>
  <si>
    <t>88.518.594</t>
  </si>
  <si>
    <t>2.124.447.680</t>
  </si>
  <si>
    <t>2.212.966.517</t>
  </si>
  <si>
    <t>14.455.059</t>
  </si>
  <si>
    <t>287.170.244</t>
  </si>
  <si>
    <t>110.405.460</t>
  </si>
  <si>
    <t>121.562.052</t>
  </si>
  <si>
    <t>4949</t>
  </si>
  <si>
    <t>86.400</t>
  </si>
  <si>
    <t>756</t>
  </si>
  <si>
    <t>834.538.551</t>
  </si>
  <si>
    <t>14.909.025</t>
  </si>
  <si>
    <t>219.211.125</t>
  </si>
  <si>
    <t>446.977.824</t>
  </si>
  <si>
    <t>153.440.577</t>
  </si>
  <si>
    <t>391.464.169</t>
  </si>
  <si>
    <t>7.829.281</t>
  </si>
  <si>
    <t>187.902.799</t>
  </si>
  <si>
    <t>195.732.089</t>
  </si>
  <si>
    <t>3.422.298</t>
  </si>
  <si>
    <t>348.567.968</t>
  </si>
  <si>
    <t>6.971.353</t>
  </si>
  <si>
    <t>202.169.417</t>
  </si>
  <si>
    <t>139.427.198</t>
  </si>
  <si>
    <t>21.684.000</t>
  </si>
  <si>
    <t>10.842.000</t>
  </si>
  <si>
    <t>16.000.000</t>
  </si>
  <si>
    <t>47.768.400</t>
  </si>
  <si>
    <t>19.107.360</t>
  </si>
  <si>
    <t>9.553.680</t>
  </si>
  <si>
    <t>5.631.716</t>
  </si>
  <si>
    <t>108.391</t>
  </si>
  <si>
    <t>1.358.966</t>
  </si>
  <si>
    <t>3.126.958</t>
  </si>
  <si>
    <t>1.037.401</t>
  </si>
  <si>
    <t>6.328</t>
  </si>
  <si>
    <t>126</t>
  </si>
  <si>
    <t>5.378</t>
  </si>
  <si>
    <t>824</t>
  </si>
  <si>
    <t>2.819.979</t>
  </si>
  <si>
    <t>56.397</t>
  </si>
  <si>
    <t>1.353.588</t>
  </si>
  <si>
    <t>1.409.994</t>
  </si>
  <si>
    <t>2.593.493</t>
  </si>
  <si>
    <t>51.868</t>
  </si>
  <si>
    <t>1.504.224</t>
  </si>
  <si>
    <t>211.916</t>
  </si>
  <si>
    <t>757</t>
  </si>
  <si>
    <t>884.331.820.934</t>
  </si>
  <si>
    <t>358.509.392</t>
  </si>
  <si>
    <t>73.315.381.523</t>
  </si>
  <si>
    <t>268.753.418.395</t>
  </si>
  <si>
    <t>541.904.511.624</t>
  </si>
  <si>
    <t>16.971.735.743</t>
  </si>
  <si>
    <t>339.011.346</t>
  </si>
  <si>
    <t>145.087.281</t>
  </si>
  <si>
    <t>9.668.550.930</t>
  </si>
  <si>
    <t>6.819.086.186</t>
  </si>
  <si>
    <t>156.642.957</t>
  </si>
  <si>
    <t>2.709.629</t>
  </si>
  <si>
    <t>15.390.919</t>
  </si>
  <si>
    <t>138.542.409</t>
  </si>
  <si>
    <t>1.540.823.826</t>
  </si>
  <si>
    <t>30.816.392</t>
  </si>
  <si>
    <t>739.595.352</t>
  </si>
  <si>
    <t>770.412.082</t>
  </si>
  <si>
    <t>60.812.029</t>
  </si>
  <si>
    <t>1.216.240</t>
  </si>
  <si>
    <t>51.690.224</t>
  </si>
  <si>
    <t>7.905.565</t>
  </si>
  <si>
    <t>1006</t>
  </si>
  <si>
    <t>15.121.685.002</t>
  </si>
  <si>
    <t>302.433.649</t>
  </si>
  <si>
    <t>8.770.577.249</t>
  </si>
  <si>
    <t>6.048.674.104</t>
  </si>
  <si>
    <t>85.441.929</t>
  </si>
  <si>
    <t>1.708.836</t>
  </si>
  <si>
    <t>72.625.638</t>
  </si>
  <si>
    <t>11.107.455</t>
  </si>
  <si>
    <t>1015</t>
  </si>
  <si>
    <t>6.330.000</t>
  </si>
  <si>
    <t>126.600</t>
  </si>
  <si>
    <t>5.380.500</t>
  </si>
  <si>
    <t>822.900</t>
  </si>
  <si>
    <t>1400</t>
  </si>
  <si>
    <t>839.840.715.100</t>
  </si>
  <si>
    <t>64.651.253.933</t>
  </si>
  <si>
    <t>246.372.706.977</t>
  </si>
  <si>
    <t>528.816.754.190</t>
  </si>
  <si>
    <t>1401</t>
  </si>
  <si>
    <t>836.929.681.000</t>
  </si>
  <si>
    <t>64.478.701.283</t>
  </si>
  <si>
    <t>244.636.633.497</t>
  </si>
  <si>
    <t>527.814.346.220</t>
  </si>
  <si>
    <t>1411</t>
  </si>
  <si>
    <t>1.185.507.600</t>
  </si>
  <si>
    <t>355.652.280</t>
  </si>
  <si>
    <t>829.855.320</t>
  </si>
  <si>
    <t>1449</t>
  </si>
  <si>
    <t>1.725.526.500</t>
  </si>
  <si>
    <t>172.552.650</t>
  </si>
  <si>
    <t>1.380.421.200</t>
  </si>
  <si>
    <t>1.919.315.295</t>
  </si>
  <si>
    <t>1.580.185.272</t>
  </si>
  <si>
    <t>1602</t>
  </si>
  <si>
    <t>339.058.023</t>
  </si>
  <si>
    <t>49.706.829</t>
  </si>
  <si>
    <t>994.133</t>
  </si>
  <si>
    <t>28.829.958</t>
  </si>
  <si>
    <t>19.882.738</t>
  </si>
  <si>
    <t>25.360.848.840</t>
  </si>
  <si>
    <t>8.518.125.863</t>
  </si>
  <si>
    <t>12.680.524.438</t>
  </si>
  <si>
    <t>4.162.198.539</t>
  </si>
  <si>
    <t>8.324.396.910</t>
  </si>
  <si>
    <t>4.162.198.371</t>
  </si>
  <si>
    <t>15.350.211.120</t>
  </si>
  <si>
    <t>7.675.105.560</t>
  </si>
  <si>
    <t>2804</t>
  </si>
  <si>
    <t>1.686.040.810</t>
  </si>
  <si>
    <t>843.020.303</t>
  </si>
  <si>
    <t>843.020.507</t>
  </si>
  <si>
    <t>500.000</t>
  </si>
  <si>
    <t>1.680.000</t>
  </si>
  <si>
    <t>672.000</t>
  </si>
  <si>
    <t>336.000</t>
  </si>
  <si>
    <t>18.425.000</t>
  </si>
  <si>
    <t>167.894.127</t>
  </si>
  <si>
    <t>78.913</t>
  </si>
  <si>
    <t>242.446</t>
  </si>
  <si>
    <t>2.134.092</t>
  </si>
  <si>
    <t>165.438.676</t>
  </si>
  <si>
    <t>3.541.800</t>
  </si>
  <si>
    <t>70.831</t>
  </si>
  <si>
    <t>1.600.235</t>
  </si>
  <si>
    <t>1.628.288</t>
  </si>
  <si>
    <t>274.253</t>
  </si>
  <si>
    <t>5.485</t>
  </si>
  <si>
    <t>159.066</t>
  </si>
  <si>
    <t>109.702</t>
  </si>
  <si>
    <t>164.078.074</t>
  </si>
  <si>
    <t>2.597</t>
  </si>
  <si>
    <t>374.791</t>
  </si>
  <si>
    <t>163.700.686</t>
  </si>
  <si>
    <t>658.169.612.831</t>
  </si>
  <si>
    <t>657.743.862.831</t>
  </si>
  <si>
    <t>425.750.000</t>
  </si>
  <si>
    <t>0900</t>
  </si>
  <si>
    <t>86.277.772.276</t>
  </si>
  <si>
    <t>0911</t>
  </si>
  <si>
    <t>15.707.887.591</t>
  </si>
  <si>
    <t>0913</t>
  </si>
  <si>
    <t>68.635.855.090</t>
  </si>
  <si>
    <t>0914</t>
  </si>
  <si>
    <t>141.755.193</t>
  </si>
  <si>
    <t>0917</t>
  </si>
  <si>
    <t>1.792.274.402</t>
  </si>
  <si>
    <t>4650</t>
  </si>
  <si>
    <t>568.876.785.147</t>
  </si>
  <si>
    <t>568.451.035.147</t>
  </si>
  <si>
    <t>4651</t>
  </si>
  <si>
    <t>478.771.750.000</t>
  </si>
  <si>
    <t>478.346.000.000</t>
  </si>
  <si>
    <t>4654</t>
  </si>
  <si>
    <t>90.105.035.147</t>
  </si>
  <si>
    <t>4800</t>
  </si>
  <si>
    <t>2.329.331.328</t>
  </si>
  <si>
    <t>4801</t>
  </si>
  <si>
    <t>685.724.080</t>
  </si>
  <si>
    <t>805</t>
  </si>
  <si>
    <t>20.225.448.228</t>
  </si>
  <si>
    <t>288.142.000</t>
  </si>
  <si>
    <t>20.914.000</t>
  </si>
  <si>
    <t>3900</t>
  </si>
  <si>
    <t>19.019.379.521</t>
  </si>
  <si>
    <t>3901</t>
  </si>
  <si>
    <t>2.177.228.621</t>
  </si>
  <si>
    <t>3902</t>
  </si>
  <si>
    <t>516.331.900</t>
  </si>
  <si>
    <t>3903</t>
  </si>
  <si>
    <t>16.325.819.000</t>
  </si>
  <si>
    <t>34.324.000</t>
  </si>
  <si>
    <t>3.153.000</t>
  </si>
  <si>
    <t>3.100.000</t>
  </si>
  <si>
    <t>24.321.000</t>
  </si>
  <si>
    <t>862.688.707</t>
  </si>
  <si>
    <t>234.646.730</t>
  </si>
  <si>
    <t>79.035</t>
  </si>
  <si>
    <t>627.962.942</t>
  </si>
  <si>
    <t>857</t>
  </si>
  <si>
    <t>3.346.761.468</t>
  </si>
  <si>
    <t>66.185.058</t>
  </si>
  <si>
    <t>34.718.666</t>
  </si>
  <si>
    <t>1.773.862.819</t>
  </si>
  <si>
    <t>1.471.994.925</t>
  </si>
  <si>
    <t>19.586.667</t>
  </si>
  <si>
    <t>391.733</t>
  </si>
  <si>
    <t>10.868.666</t>
  </si>
  <si>
    <t>5.606.268</t>
  </si>
  <si>
    <t>6.800.000</t>
  </si>
  <si>
    <t>136.000</t>
  </si>
  <si>
    <t>3.944.000</t>
  </si>
  <si>
    <t>12.786.667</t>
  </si>
  <si>
    <t>255.733</t>
  </si>
  <si>
    <t>1.662.268</t>
  </si>
  <si>
    <t>2.967.088.439</t>
  </si>
  <si>
    <t>59.341.679</t>
  </si>
  <si>
    <t>1.720.911.211</t>
  </si>
  <si>
    <t>1.186.835.549</t>
  </si>
  <si>
    <t>1750</t>
  </si>
  <si>
    <t>79.519.000</t>
  </si>
  <si>
    <t>1.590.380</t>
  </si>
  <si>
    <t>77.928.620</t>
  </si>
  <si>
    <t>1757</t>
  </si>
  <si>
    <t>47.700.000</t>
  </si>
  <si>
    <t>23.850.000</t>
  </si>
  <si>
    <t>184.000.000</t>
  </si>
  <si>
    <t>58.000.000</t>
  </si>
  <si>
    <t>10.500.000</t>
  </si>
  <si>
    <t>115.500.000</t>
  </si>
  <si>
    <t>44.867.362</t>
  </si>
  <si>
    <t>861.266</t>
  </si>
  <si>
    <t>23.495.340</t>
  </si>
  <si>
    <t>20.510.756</t>
  </si>
  <si>
    <t>14.328.367</t>
  </si>
  <si>
    <t>286.540</t>
  </si>
  <si>
    <t>6.877.593</t>
  </si>
  <si>
    <t>7.164.234</t>
  </si>
  <si>
    <t>28.733.407</t>
  </si>
  <si>
    <t>574.641</t>
  </si>
  <si>
    <t>16.617.747</t>
  </si>
  <si>
    <t>11.541.019</t>
  </si>
  <si>
    <t>4934</t>
  </si>
  <si>
    <t>4.299</t>
  </si>
  <si>
    <t>85</t>
  </si>
  <si>
    <t>4.214</t>
  </si>
  <si>
    <t>1.801.289</t>
  </si>
  <si>
    <t>860</t>
  </si>
  <si>
    <t>271.015.812.455</t>
  </si>
  <si>
    <t>36.487.573.148</t>
  </si>
  <si>
    <t>36.413.025.847</t>
  </si>
  <si>
    <t>74.547.301</t>
  </si>
  <si>
    <t>164.915.167.554</t>
  </si>
  <si>
    <t>83.310.250.000</t>
  </si>
  <si>
    <t>69.185.871.753</t>
  </si>
  <si>
    <t>427.200.000</t>
  </si>
  <si>
    <r>
      <t xml:space="preserve">
</t>
    </r>
    <r>
      <rPr>
        <sz val="12"/>
        <color rgb="FF000000"/>
        <rFont val="Times New Roman"/>
        <family val="1"/>
      </rPr>
      <t/>
    </r>
  </si>
  <si>
    <t>Mẫu biểu số 63</t>
  </si>
  <si>
    <t>Ủ Y BAN NHÂN DÂN</t>
  </si>
  <si>
    <t>KHO BẠC NHÀ NƯỚC KHU VỰC IV</t>
  </si>
  <si>
    <t>Bổ sung kinh phí cho Văn phòng HĐND-UBND huyện để thực hiện vệ sinh công nghiệp; sửa chữa hệ thống mạng, vệ sinh môi trường nội tự UBND huyện; thay thế cửa gỗ bị hỏng; xây dựng Lán để xe máy UBND huyện Phù Cừ</t>
  </si>
  <si>
    <t>Ngày 10 tháng 4 năm 2025</t>
  </si>
  <si>
    <t>Ngày        tháng 4 năm 2025</t>
  </si>
  <si>
    <t>Ngày      tháng 4 năm 2025</t>
  </si>
  <si>
    <t>Ngày       tháng 4 năm 2025</t>
  </si>
  <si>
    <t>Hỗ trợ người dân bị thiệt hại do bão số 3 trong lĩnh vực nông nghiệp theo Nghị định số 02/2017/NĐ-CP</t>
  </si>
  <si>
    <t>Hỗ trợ kinh phí phòng, chống, khắc phục bão Yagi</t>
  </si>
  <si>
    <t>2.28</t>
  </si>
  <si>
    <t>2.29</t>
  </si>
  <si>
    <t>Mua sắm, lắp đặt trang thiết bị xây dựng thôn thông minh, xã thông minh (Đoàn Đào, Trần Cao, Quang Hưng)</t>
  </si>
  <si>
    <t>2.30</t>
  </si>
  <si>
    <t>Hỗ trợ bao bì, vỏ hộp đựng nông sản (Minh Tiến, Phan Sào Nam, Tiên Tiến, Tam Đa)</t>
  </si>
  <si>
    <t>2.31</t>
  </si>
  <si>
    <t>Cơ chế hỗ trợ phát triển KTXH năm 2024 (đường hoa, đường điện)</t>
  </si>
  <si>
    <t>Điều chỉnh, bổ sung kinh phí mua thẻ BHYT cho đối tượng người đủ 30 năm tuổi Đảng</t>
  </si>
  <si>
    <t>Bổ sung kinh phí cho phòng Nông nghiệp và Môi trường huyện mua thóc và công đánh bắt diệt chuột</t>
  </si>
  <si>
    <t>Bổ sung kinh phí cho Hội Chữ thập đỏ huyện tham gia Hội thi  "Tiếng hát Chữ thập đỏ năm 2024"</t>
  </si>
  <si>
    <t>Điều chỉnh kinh phí để thực hiện công trình</t>
  </si>
  <si>
    <t>Bổ sung kinh phí cho Thanh tra huyện tiền thu hồi qua công tác thanh tra theo Thông tư số 327/2016/TT-BTC ngày 26/12/2016 của Bộ Tài chính (trích 25% trên thổng số tiền đã thực nộp vào ngân sách nhà nước)</t>
  </si>
  <si>
    <t>Bổ sung kinh phí cho phòng Lao động-TB&amp;XH huyện để phục vụ khám, tư vấn bệnh, cấp thuốc miễn phí đối với các đối tượng chính sách năm 2024</t>
  </si>
  <si>
    <r>
      <t xml:space="preserve">               - Số kinh phí</t>
    </r>
    <r>
      <rPr>
        <sz val="12"/>
        <color theme="1"/>
        <rFont val="Times New Roman"/>
        <family val="1"/>
      </rPr>
      <t xml:space="preserve"> </t>
    </r>
  </si>
  <si>
    <t>Bổ sung kinh phí cho phòng Giáo dục và Đào tạo huyện để chi trả trợ cấp cho Chủ tịch Hội khuyến học huyện tháng 12/2024</t>
  </si>
  <si>
    <t>2.32</t>
  </si>
  <si>
    <t>2.33</t>
  </si>
  <si>
    <t>2.34</t>
  </si>
  <si>
    <t>2.35</t>
  </si>
  <si>
    <t>(Kèm theo Báo cáo số 228/BC-UBND ngày 13/5/2025 của UBND huyện Phù Cừ)</t>
  </si>
  <si>
    <t>THUYẾT MINH CHI KHẮC PHỤC HẬU QUẢ THIÊN TAI NĂM 2024</t>
  </si>
  <si>
    <t>ĐVT: đồng</t>
  </si>
  <si>
    <t>TT</t>
  </si>
  <si>
    <t>NS cấp xã</t>
  </si>
  <si>
    <t>NS huyện</t>
  </si>
  <si>
    <t>Tổng nguồn</t>
  </si>
  <si>
    <t>Nguồn trong nước</t>
  </si>
  <si>
    <t>Trung ương bổ sung</t>
  </si>
  <si>
    <t>Các tổ chức, cá nhân ủng hỗ</t>
  </si>
  <si>
    <t>Nguồn của NSĐP</t>
  </si>
  <si>
    <t>Từ nguồn dự phòng</t>
  </si>
  <si>
    <t>Trong đó: Bổ sung mục tiêu cho NS cấp xã</t>
  </si>
  <si>
    <t>Từ nguồn sự nghiệp giáo dục</t>
  </si>
  <si>
    <t>Từ nguồn khác</t>
  </si>
  <si>
    <t>Từ nguồn tăng thu</t>
  </si>
  <si>
    <t>Các nguồn khác</t>
  </si>
  <si>
    <t>Sự nghiệp thể dục-thể thao</t>
  </si>
  <si>
    <t>Mẫu biểu số 67</t>
  </si>
  <si>
    <t>Nguồn viện trợ nước ngoài</t>
  </si>
  <si>
    <t>QUYẾT TOÁN CÂN ĐỐI NGÂN SÁCH ĐỊA PHƯƠNG NĂM 2025</t>
  </si>
  <si>
    <t xml:space="preserve">    XÃ TIÊN TIẾN</t>
  </si>
  <si>
    <t>NGÂN SÁCH CẤP XÃ</t>
  </si>
  <si>
    <t>QUYẾT TOÁN CÂN ĐỐI NGUỒN THU, CHI NGÂN SÁCH  NGÂN SÁCH XÃ 
NĂM 2025</t>
  </si>
  <si>
    <t>QUYẾT TOÁN NGUỒN THU NGÂN SÁCH NHÀ NƯỚC TRÊN ĐỊA BÀN THEO LĨNH VỰC NĂM 2025</t>
  </si>
  <si>
    <t>Trong đó thu phí, lệ phí do xã quản lý</t>
  </si>
  <si>
    <t>Trong đó các khoản thu khác của NS xã</t>
  </si>
  <si>
    <t>CHI NGÂN SÁCH XÃ THEO LĨNH VỰC</t>
  </si>
  <si>
    <t>QUYẾT TOÁN CHI NGÂN SÁCH XÃ THEO LĨNH VỰC NĂM 2025</t>
  </si>
  <si>
    <t>QUYẾT TOÁN CHI NGÂN SÁCH XÃ CHO TỪNG CƠ QUAN, TỔ CHỨC THEO LĨNH VỰC NĂM 2025</t>
  </si>
  <si>
    <t>QUYẾT TOÁN CHI THƯỜNG XUYÊN CỦA NGÂN SÁCH XÃ CHO TỪNG CƠ QUAN, TỔ CHỨC THEO LĨNH VỰC NĂM 2025</t>
  </si>
  <si>
    <t>TỔNG HỢP QUYẾT TOÁN CHI THƯỜNG XUYÊN NGÂN SÁCH CẤP XÃ CỦA TỪNG CƠ QUAN, TỔ CHỨC THEO NGUỒN VỐN NĂM 2025</t>
  </si>
  <si>
    <t>QUYẾT TOÁN CHI NGÂN SÁCH ĐỊA PHƯƠNG THEO LĨNH VỰC NĂM 2025</t>
  </si>
  <si>
    <t>Thuế giá trị gia tăng + Thuế TNDN</t>
  </si>
  <si>
    <t>Chi văn hóa thông tin+ thể dục thể thao</t>
  </si>
  <si>
    <t>- Bổ sung cân đối</t>
  </si>
  <si>
    <t>- Bổ sung có mục tiêu</t>
  </si>
  <si>
    <t>Lợi nhuận được chia của NN và lợi nhuận sau thuế còn lại sau khi trích lập các quỹ của doanh nghiệp NN</t>
  </si>
  <si>
    <t>Thuế BVMT thu từ hàng hóa SXKD trong nước</t>
  </si>
  <si>
    <t>Thực hiện trong năm</t>
  </si>
  <si>
    <t>Dự toán còn lại</t>
  </si>
  <si>
    <r>
      <t xml:space="preserve">Bổ sung trong năm
</t>
    </r>
    <r>
      <rPr>
        <sz val="12"/>
        <color theme="1"/>
        <rFont val="Times New Roman"/>
        <family val="1"/>
      </rPr>
      <t>(nếu có)</t>
    </r>
  </si>
  <si>
    <t>Văn phòng Đảng uỷ</t>
  </si>
  <si>
    <t>Mặt trận tổ quốc</t>
  </si>
  <si>
    <t>Văn phòng HĐND và UBND</t>
  </si>
  <si>
    <t>Trung tâm dịch vụ tổng hợp</t>
  </si>
  <si>
    <t>Khối Cơ quan QLNN, Đảng, đoàn thể</t>
  </si>
  <si>
    <t xml:space="preserve">Khối đơn vị sự nghiệp </t>
  </si>
  <si>
    <t>Trường Mầm non Minh Hoàng</t>
  </si>
  <si>
    <t>Trường Mầm non Đoàn Đào</t>
  </si>
  <si>
    <t>Trường Mầm non Phan Sào Nam</t>
  </si>
  <si>
    <t>Trường Tiểu học Đoàn Đào</t>
  </si>
  <si>
    <t>Trường THCS Đoàn Đào</t>
  </si>
  <si>
    <t>Trường TH &amp; THCS Minh Hoàng</t>
  </si>
  <si>
    <t>Trường TH &amp; THCS Phan Sào Nam</t>
  </si>
  <si>
    <t>Nộp trả NS cấp trên</t>
  </si>
  <si>
    <t>Kết dư 2025</t>
  </si>
  <si>
    <t>Dự toán được sử dụng trong năm</t>
  </si>
  <si>
    <t xml:space="preserve">Chi đầu tư phát triển (không kể CT MTQG) </t>
  </si>
  <si>
    <t>Chi đầu tư phát triển (không kể CT MTQG)</t>
  </si>
  <si>
    <t>Biểu mẫu số 55</t>
  </si>
  <si>
    <t>QUYẾT TOÁN CHI ĐẦU TƯ PHÁT TRIỂN CỦA NGÂN SÁCH CẤP XÃ CHO TỪNG CƠ QUAN, TỔ CHỨC THEO LĨNH VỰC NĂM 2025</t>
  </si>
  <si>
    <t>Chi giao thông, vận tải</t>
  </si>
  <si>
    <t>Các hoạt động kinh tế khác</t>
  </si>
  <si>
    <t>18=2/1</t>
  </si>
  <si>
    <t>An ninh và trật tư, an toàn xã hội</t>
  </si>
  <si>
    <t>Xây dựng trụ sở làm việc công an xã Phan Sào Nam, huyện Phù Cừ</t>
  </si>
  <si>
    <t>Xây dựng trụ sở làm việc công an xã Đoàn Đào huyện Phù Cừ</t>
  </si>
  <si>
    <t>Giáo dục, đào tạo, dạy nghề</t>
  </si>
  <si>
    <t>Sửa chữa nhà lớp học Trường mầm non xã Minh Hoàng, huyện Phù Cừ</t>
  </si>
  <si>
    <t>Các hạng mục phụ trợ Trường tiểu học &amp; THCS Minh Hoàng</t>
  </si>
  <si>
    <t>Trường Mầm non Minh Hoàng hạng mục: Xây dựng nhà ăn và các hạng mục phụ trợ</t>
  </si>
  <si>
    <t>Trường Mầm non Minh Hoàng hạng mục: San lấp mở rộng sân trường, các hạng mục phụ trợ</t>
  </si>
  <si>
    <t>Nhà lớp học 3 tầng 4 phòng và các phòng chức năng Trường Mầm non Phan Sào Nam</t>
  </si>
  <si>
    <t>Xây dựng nhà lớp học và các phòng chức năng 03 tầng trường tiểu học Phan Sào Nam</t>
  </si>
  <si>
    <t>Nhà lớp học 02 tầng 06 phòng trường Mầm non xã Phan Sào Nam</t>
  </si>
  <si>
    <t>Xây dựng nhà đa năng, phòng học, phòng chức năng, nâng cấp nhà hiệu bộ và các hạng mục phụ trợ - trường THCS Phan Sào Nam</t>
  </si>
  <si>
    <t>Xây dựng nhà đa năng trường tiểu học xã Phan Sào Nam</t>
  </si>
  <si>
    <t>Xây dựng nhà vệ sinh tại trường Tiểu học và trung học cơ sở xã Phan Sào Nam</t>
  </si>
  <si>
    <t>Cải tạo sửa chữa nhà hiệu bộ, nhà vệ sinh trường Mầm non xã Phan Sào Nam</t>
  </si>
  <si>
    <t>Văn hóa- thông tin</t>
  </si>
  <si>
    <t>Nhà văn hoá Ngọc Trúc- xã Minh Hoàng</t>
  </si>
  <si>
    <t>Nhà văn hoá thôn Ải Quan- xã Minh Hoàng</t>
  </si>
  <si>
    <t>Xây dựng sân vận động thôn Quế Lâm</t>
  </si>
  <si>
    <t>Xây dựng sân vận động thôn Hoàng Tranh</t>
  </si>
  <si>
    <t>Xây dựng sân vận động thôn Ngọc Trúc</t>
  </si>
  <si>
    <t>Xây mới nhà văn hóa thôn Đoàn Đào, xã Đoàn Đào</t>
  </si>
  <si>
    <t>Xây dựng nhà văn hoá thôn Phú Mãn và các hạng mục phụ trợ</t>
  </si>
  <si>
    <t>Xây dựng ao bơi trung tâm cho thanh thiếu niên xã Phan Sào Nam</t>
  </si>
  <si>
    <t>Xây dựng nhà vệ sinh tại nhà văn hoá thôn Ba Đông, thôn Trà Bồ và tại chợ chè thôn Trà Bồ</t>
  </si>
  <si>
    <t>Lĩnh vực phát thành, truyền hình</t>
  </si>
  <si>
    <t>Cải tạo, nâng cấp hệ thống loa truyền thanh xã Phan Sào Nam</t>
  </si>
  <si>
    <t>Lĩnh vực Kinh tế</t>
  </si>
  <si>
    <t>*</t>
  </si>
  <si>
    <t>Giao thông vận tải</t>
  </si>
  <si>
    <t>Đường GT nội đồng đoạn từ nhà ông Nhữ đến cửa nhà ông Vũ thôn Hoàng Tranh, xã Minh Hoàng</t>
  </si>
  <si>
    <t>Xây dựng kè mương thoát nước chống sạt lở đường xã Minh Hoàng (đoạn từ Trường Mầm Non đến Trạm Bơm)</t>
  </si>
  <si>
    <t>Xây dựng kè mương thoát nước chống sạt lở đường xã Minh Hoàng (đoạn từ đầu làng thôn Hoàng Tranh đến trạm bơm)</t>
  </si>
  <si>
    <t>Cải tạo, nâng cấp đường giao thông xã Minh Hoàng đoạn từ Trạm  y tế đến đường ĐH.86</t>
  </si>
  <si>
    <t>Nâng cấp đường giao thông xã Minh Hoàng (đoạn từ cổng làng Tranh đến cống ông Thọ)</t>
  </si>
  <si>
    <t>Nâng cấp đường GTNT xã Minh Hoàng (Đoạn từ nhà ông Toản đến nhà ông Hưng thôn Hoàng Tranh)</t>
  </si>
  <si>
    <t>Cải tạo nâng cấp sửa chữa đường đồng thôn Hoàng Tranh xã Minh Hoàng ( Đoạn từ đường ĐH86 đến cầu Đá Đại)</t>
  </si>
  <si>
    <t>Cải tạo, nâng cấp sửa chữa đường đồng xóm 12 thôn Hoàng Tranh, xã Minh Hoàng</t>
  </si>
  <si>
    <t>Cải tạo, nâng cấp Đường GTNT xã Minh Hoàng</t>
  </si>
  <si>
    <t>Cải tạo, nâng cấp 06 tuyến đường GTNT xã Minh Hoàng</t>
  </si>
  <si>
    <t>Cải tạo, sửa chữa đường nội đồng thôn Quế Lâm, xã Minh Hoàng (Đoạn từ sân bóng đi cống ông láng hàng ông Tuy).</t>
  </si>
  <si>
    <t>Cải tạo, nâng cấp đường nội đồng thôn Hoàng Tranh xã Minh Hoàng đoạn từ nghĩa Trang Mả Cả đến giáp địa phận xã Đoàn Đào</t>
  </si>
  <si>
    <t>Cải tạo, nâng cấp đường giao thông nội đồng thôn Ngọc Trúc, xã Minh Hoàng ( đoạn từ nhà ông Nhiệm đến nhà ông Hải)</t>
  </si>
  <si>
    <t xml:space="preserve">Duy tu, sửa chữa đường GTNĐ xã Minh Hoàng (đoạn từ cổng nhà bà Chiếc, xóm 1 đi xã Ngô Quyền) </t>
  </si>
  <si>
    <t>Cải tạo, nâng cấp đường GTNT xã Đoàn Đào (đoạn 1, từ nhà ông Phúc đến nhà ông Đạo; đoạn 2, từ nhà ông Đông đến cầu Đoàn Đào và nhà ông Khôi; đoạn 2, từ đình đến nhà thờ họ Lê; đoạn 4, từ nhà ông Đức đến trường mần non, thôn Đoàn Đào)</t>
  </si>
  <si>
    <t>Cải tạo, nâng cấp đường GTNT xã Đoàn Đào (đoạn 1 từ ĐH.81 đến trạm điện 110)</t>
  </si>
  <si>
    <t>Cải tạo, nâng cấp đường GTNT xã Đoàn Đào (tuyến 1, từ nhà ông Vẻ đến nhà ông Thân và từ nhà ông Huân đến nhà ông Vườn; tuyến 2, từ nhà bà Lan đến ĐH.82 và từ cống mầm non đến Trạm biến áp thôn Khả Duy; tuyến 3, từ nhà ông Sơn đến nhà ông Ý và từ ĐH.82 giáp nhà ông Kim đến nhà ông Tu thôn Đông Cáp)</t>
  </si>
  <si>
    <t>Cải tạo, nâng cấp 2 tuyến đường GTNT nội đồng thôn Đại Duy, xã Đoàn Đào ( tuyến 1: từ trạm bơm Quán đỏ đến đường ĐH.82; tuyến 2: Từ nhà bà Oanh đến gần nhà bà Lư)</t>
  </si>
  <si>
    <t>Sửa chữa đường giao thông nội đồng thôn Quế Ải, xã Minh Hoàng (đoạn từ ruộng nhà bà Vũ Thị Đĩnh đến sông T2)</t>
  </si>
  <si>
    <t>Sửa chữa đường giao thông nội đồng thôn Quế Ải, xã Minh Hoàng (đoạn từ ĐH.82 đến ruộng nhà ông Đinh Huy Hải sông T2)</t>
  </si>
  <si>
    <t>Sửa chữa, duy tu đường giao thông nội đồng xã Minh Hoàng (Từ ruộng ông Duy đi ruộng ông Phong, giáp nghĩa trang thôn Ngọc Trúc)</t>
  </si>
  <si>
    <t>Sửa chữa đường nội đồng thôn Quế Ải xã Minh Hoàng (Đoạn từ ruộng nhà ông Ngải đến ruộng nhà ông Kính)</t>
  </si>
  <si>
    <t>Sửa chữa đường nội đồng thôn Quế Ải xã Minh Hoàng (Đoạn từ ruộng nhà ông Diện đến ruộng nhà bà Mai)</t>
  </si>
  <si>
    <t>Sửa chữa đường giao thông nội đồng thôn Ngọc Trúc, xã Minh Hoàng (đoạn từ ĐH82 đến ruộng nhà bà Nguyên)</t>
  </si>
  <si>
    <t>Sửa chữa đường giao thông nội đồng thôn Hoàng Tranh, xã Minh Hoàng (đoạn từ ruộng nhà ông Vụ đến ruộng nhà ông Toán)</t>
  </si>
  <si>
    <t>Sửa chữa, bảo dưỡng đường giao thông nội đồng xã Minh Hoàng (đoạn từ nhà ông Cảnh đến thôn Đại Duy xã Đoàn Đào).</t>
  </si>
  <si>
    <t>Sửa chữa, bảo dưỡng đường giao thông nội đồng xã Minh Hoàng (đoạn từ Cầu bà Kỷ đến Chợ Tranh)</t>
  </si>
  <si>
    <t>Sửa chữa đường giao thông nội đồng xã Phan Sào Nam (Đoạn từ nhà ông Thẩm đi Khu chuyển đổi nhà anh Trường)</t>
  </si>
  <si>
    <t>Sửa chữa đường giao thông nội đồng xã Phan Sào Nam (Đoạn từ cống cây quýt thôn Phương Bồ đến ruộng nhà bà Nhàn giáp thôn Trà Bồ)</t>
  </si>
  <si>
    <t>Sửa chữa, duy tu đường giao thông nội đồng xã Phan Sào Nam (Đoạn từ ruộng nhà ông Bình đi ruộng ông Hùng)</t>
  </si>
  <si>
    <t>Sửa chữa, duy tu đường giao thông nội đồng xã Phan Sào Nam (đoạn từ cống trạm bơm Phương Bồ đến cánh Thái An)</t>
  </si>
  <si>
    <t>Sửa chữa, duy tu đường giao thông nội đồng xã Phan Sào Nam ( đoạn từ chuyển đổi nhà ông Việt đi đến chuyển đổi nhà bà Huế)</t>
  </si>
  <si>
    <t>Sửa chữa đường giao thông nội đồng thôn Phú Mãn xã Phan Sào Nam ( Đoạn từ cống đôi đến cống ông Nhĩ)</t>
  </si>
  <si>
    <t>Sửa chữa đường giao thông nội đồng thôn Phú Mãn xã Phan Sào Nam ( Đoạn từ cống ông Lợi đi trạm bơm thôn Phú Mãn)</t>
  </si>
  <si>
    <t>Sửa chữa đường giao thông nội đồng thôn Trà Bồ, xã Phan Sào Nam ( Đoạn từ cống ông Bồng đến đường nghĩa trang thôn Trà Bồ)</t>
  </si>
  <si>
    <t>Cải tạo, nâng cấp đường GTNT ( Đoạn 01 từ cống ông Hoàn đến nhà Ông Lộc; Đoạn 02 từ nhà ông Khả đến nhà ông Tráng) thôn Ba Đông, xã Phan Sào Nam</t>
  </si>
  <si>
    <t>Cải tạo, nâng cấp đường nội đồng thôn xã Phan Sào Nam (Đoạn từ cổng cô Khuyên đến nghĩa trang Mả Chết)</t>
  </si>
  <si>
    <t>Cải tạo, nâng cấp đường GT nội đồng thôn Trà Bồ xã Phan Sào Nam ( Đoạn 01 từ lăng họ Nguyễn Đức đến cống cây xanh, đoạn 2 từ cống cây xanh đến cống ông Hợi)</t>
  </si>
  <si>
    <t>Cải tạo, nâng cấp đường giao thông nông thôn nội đồng thôn Ba đông đoạn từ ruộng ông Việt đến ruộng bà Tráng</t>
  </si>
  <si>
    <t>Cải tạo, nâng cấp các tuyến đường GTNT ra đồng  thôn Phú Mãn, xã Phan Sào Nam (Tuyến 1 từ Cống Ba  đến chuyển đổi nhà Ông Dũng; Tuyến 02 từ Gốc Gáo đến cống Mả Chè và Đồng Lại Cầu Sắt)</t>
  </si>
  <si>
    <t>Xây dựng rãnh thoát nước từ nhà ông Thế đến nhà bà Khuyên, thôn Phú Mãn, xã Phan Sào Nam</t>
  </si>
  <si>
    <t>Cải tạo, nâng cấp đường GTNT thôn Phương Bồ, xã Phan Sào Nam đoạn từ ĐT 386 đến cổng nhà thờ thôn Phương Bồ</t>
  </si>
  <si>
    <t>Cải tạo, nâng cấp đường GTNT thôn Ba Đông xã Phan Sào Nam đoạn từ nhà ông Khả đến Ba Cồn</t>
  </si>
  <si>
    <t>Xây dựng cầu GTNT Phú Mãn xã Phan Sào Nam</t>
  </si>
  <si>
    <t>Cải tạo, nâng cấp đường GTNT xã Phan Sào Nam (Đoạn từ chân cầu Ba Đông đi nhà ông Nậm, đi bà Ngạc và Đoạn từ nhà bà Tâm đi nhà ông Phúc thôn Ba Đông)</t>
  </si>
  <si>
    <t>Cải tạo, nâng cấp đường GTNT xã Phan Sào Nam (Tuyến 1: Đoạn từ cống ông Bồng đến trạm bơm thôn Phương Bồ giáp ĐH.64; Tuyến 2: Đoạn từ giao tuyến 1 đến giáp ĐH.64; Tuyến 3: Đoạn từ nhà ông Công đến nhà ông Hải xóm 6 thôn Trà Bồ; Tuyến 4: Đoạn từ nhà ông Yền qua cổng họ Nguyễn Đăng đến nhà ông Hội)</t>
  </si>
  <si>
    <t>Cải tạo, nâng cấp đường giao thông xã PSN ( Đoạn từ khu dân cư mới  xã Phan Sào Nam đến điểm giao đường ĐH.86)</t>
  </si>
  <si>
    <t>Cải tạo, nâng cấp đường giao thông xã PSN (Đoạn từ khu dân cư mới  xã Phan Sào Nam đến điểm giao đường ĐH.86) giai đoạn 2</t>
  </si>
  <si>
    <t>Cải tạo, nâng cấp đường giao thông nội đồng thôn Phương Bồ xã Phan Sào Nam (Đoạn từ trạm bơm Phương Bồ đến cống ông Bồng)</t>
  </si>
  <si>
    <t>Cải tạo, nâng cấp đường giao thông nội đồng thôn Trà Bồ, thôn Phú Mãn xã Phan Sào Nam ( Đoạn 1 từ nhà ông Giong đến đập con Cá; Đoạn 2 từ ruộng ông Long đến cống Đôi; Đoạn 3 từ chuyển đổi ông Hà đến vườn Bà)</t>
  </si>
  <si>
    <t>Cải tạo, nâng cấp đường GTNT đoạn từ cống nhà ông Thế đến cổng nhà ông tiệc thôn Phú Mãn, xã Phan Sào Nam</t>
  </si>
  <si>
    <t>Cải tạo, nâng đường giao thông nội đồng thôn Ba đông đoạn từ nhà ông Thỉnh đến Sông mới</t>
  </si>
  <si>
    <t>Cải tạo, nâng đường giao thông nội đồng thôn Ba đông đoạn từ vườn ông Huy đến Sông mới</t>
  </si>
  <si>
    <t>Kiến thiết thị chính</t>
  </si>
  <si>
    <t>Xây dựng nghĩa trang nhân dân đồng bộ thôn Quế Lâm</t>
  </si>
  <si>
    <t>Xây dựng nghĩa trang nhân dân đồng bộ thôn Ngọc Trúc</t>
  </si>
  <si>
    <t>Xây dựng Nghĩa trang nhân dân đồng bộ thôn Hoàng Tranh</t>
  </si>
  <si>
    <t>Xây dựng khu tái định cư và đấu giá quyền sử dụng đất cho nhân dân làm nhà ở tại xã Minh Hoàng, huyện Phù Cừ để phục vụ dự án đường Tân Phúc - Võng Phan (giao ĐT.378), tỉnh Hưng Yên</t>
  </si>
  <si>
    <t>Hạ tầng kỹ thuật đấu giá quyền sử dụng đất cho nhân dân làm nhà ở tạo vốn xây dựng NTM tại xã Đoàn Đào huyện Phù Cừ</t>
  </si>
  <si>
    <t>Xây dựng khu tái định cư phục vụ dự án xây dựng cầu GTNT Phú Mãn, và đấu giá QSD đất cho nhân dân làm nhà ở</t>
  </si>
  <si>
    <t>Chi hoạt động của cơ quan quản lý Nhà nước, Đảng, Đoàn thể</t>
  </si>
  <si>
    <t>Sửa chữa nhà làm việc 3 tầng Đảng uỷ-HĐND-UBND xã Minh Hoàng</t>
  </si>
  <si>
    <t>Sửa chữa nhà làm việc Đảng ủy - HĐND - UBND</t>
  </si>
  <si>
    <t>Bảo đảm xã hội</t>
  </si>
  <si>
    <t>Cải tạo, nâng cấp nghĩa trang liệt sỹ xã Đoàn Đào</t>
  </si>
  <si>
    <t>Tài chính và khác</t>
  </si>
  <si>
    <t>Chi uỷ thác Ngân hàng chính sách (Bổ sung vốn cho các quỹ tài chính NN ngoài ngân sách)</t>
  </si>
  <si>
    <t>QUYẾT TOÁN CHI NGÂN SÁCH ĐỊA PHƯƠNG TỪNG XÃ NĂM 2025</t>
  </si>
  <si>
    <t>Dự toán đầu năm</t>
  </si>
  <si>
    <t>Dự toán điều chỉnh</t>
  </si>
  <si>
    <t>Dự toán điều chỉnh, bổ sung</t>
  </si>
  <si>
    <t>QUYẾT TOÁN CHI BỔ SUNG TỪ NGÂN SÁCH CẤP TỈNH CHO NGÂN SÁCH TỪNG XÃ NĂM 2025</t>
  </si>
  <si>
    <t>Biểu mẫu số 60</t>
  </si>
  <si>
    <t>QUYẾT TOÁN THU NGÂN SÁCH XÃ NĂM 2025</t>
  </si>
  <si>
    <t>Tổng thu NSĐP</t>
  </si>
  <si>
    <t>Thu NSĐP hưởng theo phân cấp</t>
  </si>
  <si>
    <t>Số bổ sung từ ngân sách cấp trên/từ cấp dưới nộp lên</t>
  </si>
  <si>
    <t>Số bổ sung thực hiện cải cách tiền lương</t>
  </si>
  <si>
    <t>Thu từ kết dư năm trước</t>
  </si>
  <si>
    <t>(Kèm theo Quyết đinh số 892/QĐ-UBND ngày 07/4/2026 của UBND xã Đoàn Đào)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</si>
</sst>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3" formatCode="_(* #,##0.00_);_(* \(#,##0.00\);_(* &quot;-&quot;??_);_(@_)"/>
    <numFmt numFmtId="164" formatCode="_-* #,##0.00\ _₫_-;\-* #,##0.00\ _₫_-;_-* &quot;-&quot;??\ _₫_-;_-@_-"/>
    <numFmt numFmtId="165" formatCode="_(* #,##0_);_(* \(#,##0\);_(* &quot;-&quot;??_);_(@_)"/>
    <numFmt numFmtId="166" formatCode="[$-1010409]#,##0;\-#,##0"/>
    <numFmt numFmtId="167" formatCode="0.000%"/>
    <numFmt numFmtId="168" formatCode="[$-1042A]#,###"/>
    <numFmt numFmtId="169" formatCode="#,##0_ ;\-#,##0\ "/>
    <numFmt numFmtId="170" formatCode="_(* #,##0.0000_);_(* \(#,##0.0000\);_(* &quot;-&quot;??_);_(@_)"/>
    <numFmt numFmtId="171" formatCode="_-* #,##0\ _₫_-;\-* #,##0\ _₫_-;_-* &quot;-&quot;??\ _₫_-;_-@_-"/>
    <numFmt numFmtId="172" formatCode="_(* #,##0.0_);_(* \(#,##0.0\);_(* &quot;-&quot;??_);_(@_)"/>
    <numFmt numFmtId="173" formatCode="_-* #,##0\ _₫_-;\-* #,##0\ _₫_-;_-* &quot;-&quot;?\ _₫_-;_-@_-"/>
    <numFmt numFmtId="174" formatCode="0.0%"/>
    <numFmt numFmtId="175" formatCode="_-* #,##0.00&quot; &quot;_₫_-;\-* #,##0.00&quot; &quot;_₫_-;_-* &quot;-&quot;??&quot; &quot;_₫_-;_-@_-"/>
    <numFmt numFmtId="176" formatCode="#,##0;[Red]#,##0"/>
    <numFmt numFmtId="177" formatCode="#,##0;\(#,##0\)"/>
    <numFmt numFmtId="178" formatCode="#,##0.00\ &quot;F&quot;;[Red]\-#,##0.00\ &quot;F&quot;"/>
  </numFmts>
  <fonts count="147" x14ac:knownFonts="1">
    <font>
      <sz val="11"/>
      <color theme="1"/>
      <name val="Calibri"/>
      <family val="2"/>
      <charset val="163"/>
      <scheme val="minor"/>
    </font>
    <font>
      <sz val="11"/>
      <color theme="1"/>
      <name val="Calibri"/>
      <family val="2"/>
      <charset val="163"/>
      <scheme val="minor"/>
    </font>
    <font>
      <sz val="11"/>
      <color indexed="8"/>
      <name val="Calibri"/>
      <family val="2"/>
    </font>
    <font>
      <b/>
      <sz val="12"/>
      <color indexed="8"/>
      <name val="Times New Roman"/>
      <family val="1"/>
    </font>
    <font>
      <sz val="11"/>
      <color theme="1"/>
      <name val="times new roman"/>
      <family val="2"/>
      <charset val="163"/>
    </font>
    <font>
      <sz val="11"/>
      <color indexed="60"/>
      <name val="Times New Roman"/>
      <family val="2"/>
      <charset val="163"/>
    </font>
    <font>
      <b/>
      <sz val="12"/>
      <name val="Times New Roman"/>
      <family val="2"/>
      <charset val="163"/>
    </font>
    <font>
      <sz val="10"/>
      <name val="Times New Roman"/>
      <family val="1"/>
    </font>
    <font>
      <b/>
      <sz val="18"/>
      <name val="Times New Roman"/>
      <family val="1"/>
    </font>
    <font>
      <i/>
      <sz val="14"/>
      <color indexed="8"/>
      <name val="Times New Roman"/>
      <family val="1"/>
    </font>
    <font>
      <sz val="11"/>
      <name val="Times New Roman"/>
      <family val="1"/>
    </font>
    <font>
      <sz val="11"/>
      <name val="Times New Roman"/>
      <family val="2"/>
      <charset val="163"/>
    </font>
    <font>
      <i/>
      <sz val="12"/>
      <name val="Times New Roman"/>
      <family val="2"/>
      <charset val="163"/>
    </font>
    <font>
      <b/>
      <sz val="12"/>
      <name val="Times New Roman"/>
      <family val="1"/>
    </font>
    <font>
      <i/>
      <sz val="12"/>
      <name val="Times New Roman"/>
      <family val="1"/>
    </font>
    <font>
      <i/>
      <sz val="11"/>
      <color indexed="8"/>
      <name val="Times New Roman"/>
      <family val="1"/>
    </font>
    <font>
      <sz val="12"/>
      <name val="Times New Roman"/>
      <family val="2"/>
      <charset val="163"/>
    </font>
    <font>
      <sz val="12"/>
      <name val="Times New Roman"/>
      <family val="1"/>
    </font>
    <font>
      <b/>
      <vertAlign val="superscript"/>
      <sz val="12"/>
      <name val="Times New Roman"/>
      <family val="1"/>
    </font>
    <font>
      <i/>
      <sz val="12"/>
      <color indexed="8"/>
      <name val="Times New Roman"/>
      <family val="1"/>
    </font>
    <font>
      <i/>
      <sz val="12"/>
      <color indexed="60"/>
      <name val="Times New Roman"/>
      <family val="2"/>
      <charset val="163"/>
    </font>
    <font>
      <b/>
      <i/>
      <sz val="12"/>
      <name val="Times New Roman"/>
      <family val="1"/>
    </font>
    <font>
      <b/>
      <i/>
      <sz val="12"/>
      <color indexed="8"/>
      <name val="Times New Roman"/>
      <family val="1"/>
    </font>
    <font>
      <sz val="10"/>
      <color indexed="8"/>
      <name val="Times New Roman"/>
      <family val="1"/>
    </font>
    <font>
      <i/>
      <sz val="10"/>
      <color indexed="60"/>
      <name val="Times New Roman"/>
      <family val="2"/>
      <charset val="163"/>
    </font>
    <font>
      <i/>
      <sz val="10"/>
      <name val="Times New Roman"/>
      <family val="2"/>
      <charset val="163"/>
    </font>
    <font>
      <b/>
      <sz val="11"/>
      <color indexed="8"/>
      <name val="Times New Roman"/>
      <family val="1"/>
    </font>
    <font>
      <b/>
      <sz val="14"/>
      <name val="Times New Roman"/>
      <family val="1"/>
    </font>
    <font>
      <sz val="11"/>
      <color indexed="8"/>
      <name val="Calibri"/>
      <family val="2"/>
      <charset val="163"/>
    </font>
    <font>
      <sz val="14"/>
      <name val="Times New Roman"/>
      <family val="1"/>
    </font>
    <font>
      <i/>
      <sz val="14"/>
      <name val="Times New Roman"/>
      <family val="1"/>
    </font>
    <font>
      <sz val="11"/>
      <name val="Arial"/>
      <family val="2"/>
      <charset val="163"/>
    </font>
    <font>
      <sz val="14"/>
      <color theme="1"/>
      <name val="Times New Roman"/>
      <family val="1"/>
    </font>
    <font>
      <i/>
      <sz val="10"/>
      <color indexed="8"/>
      <name val="Times New Roman"/>
      <family val="1"/>
    </font>
    <font>
      <i/>
      <sz val="10"/>
      <name val="Times New Roman"/>
      <family val="1"/>
    </font>
    <font>
      <sz val="11"/>
      <color theme="1"/>
      <name val="Times New Roman"/>
      <family val="1"/>
    </font>
    <font>
      <sz val="11"/>
      <color indexed="10"/>
      <name val="Times New Roman"/>
      <family val="1"/>
    </font>
    <font>
      <sz val="11"/>
      <color indexed="8"/>
      <name val="Times New Roman"/>
      <family val="1"/>
    </font>
    <font>
      <sz val="11"/>
      <color rgb="FFFF0000"/>
      <name val="Times New Roman"/>
      <family val="1"/>
    </font>
    <font>
      <i/>
      <sz val="11"/>
      <color rgb="FFFF0000"/>
      <name val="Times New Roman"/>
      <family val="1"/>
    </font>
    <font>
      <i/>
      <sz val="11"/>
      <color theme="1"/>
      <name val="Times New Roman"/>
      <family val="1"/>
    </font>
    <font>
      <b/>
      <u val="singleAccounting"/>
      <sz val="12"/>
      <name val="Times New Roman"/>
      <family val="1"/>
    </font>
    <font>
      <b/>
      <sz val="11"/>
      <color rgb="FFFF0000"/>
      <name val="Times New Roman"/>
      <family val="1"/>
    </font>
    <font>
      <i/>
      <sz val="11"/>
      <color indexed="10"/>
      <name val="Times New Roman"/>
      <family val="1"/>
    </font>
    <font>
      <b/>
      <sz val="11"/>
      <color theme="1"/>
      <name val="Times New Roman"/>
      <family val="1"/>
    </font>
    <font>
      <sz val="15"/>
      <color indexed="8"/>
      <name val="Times New Roman"/>
      <family val="1"/>
    </font>
    <font>
      <sz val="15"/>
      <name val="Times New Roman"/>
      <family val="1"/>
    </font>
    <font>
      <b/>
      <sz val="15"/>
      <name val="Times New Roman"/>
      <family val="1"/>
    </font>
    <font>
      <b/>
      <sz val="15"/>
      <color indexed="8"/>
      <name val="Times New Roman"/>
      <family val="1"/>
    </font>
    <font>
      <i/>
      <sz val="15"/>
      <name val="Times New Roman"/>
      <family val="1"/>
    </font>
    <font>
      <sz val="14"/>
      <color indexed="8"/>
      <name val="Times New Roman"/>
      <family val="1"/>
    </font>
    <font>
      <sz val="12"/>
      <color indexed="8"/>
      <name val="Times New Roman"/>
      <family val="1"/>
    </font>
    <font>
      <sz val="8"/>
      <name val="Times New Roman"/>
      <family val="1"/>
    </font>
    <font>
      <b/>
      <i/>
      <sz val="11"/>
      <color indexed="8"/>
      <name val="Times New Roman"/>
      <family val="1"/>
    </font>
    <font>
      <b/>
      <sz val="10"/>
      <name val="Times New Roman"/>
      <family val="1"/>
    </font>
    <font>
      <sz val="9"/>
      <name val="Times New Roman"/>
      <family val="1"/>
    </font>
    <font>
      <b/>
      <sz val="9"/>
      <name val="Times New Roman"/>
      <family val="1"/>
    </font>
    <font>
      <i/>
      <sz val="9"/>
      <name val="Times New Roman"/>
      <family val="1"/>
    </font>
    <font>
      <b/>
      <sz val="11"/>
      <name val="Times New Roman"/>
      <family val="1"/>
    </font>
    <font>
      <i/>
      <sz val="11"/>
      <name val="Times New Roman"/>
      <family val="1"/>
    </font>
    <font>
      <sz val="11"/>
      <name val="Calibri"/>
      <family val="2"/>
    </font>
    <font>
      <sz val="12"/>
      <name val="Times New Roman"/>
      <family val="1"/>
      <charset val="163"/>
    </font>
    <font>
      <sz val="11"/>
      <color indexed="8"/>
      <name val="Arial"/>
      <family val="2"/>
      <charset val="163"/>
    </font>
    <font>
      <b/>
      <sz val="14"/>
      <color theme="1"/>
      <name val="Times New Roman"/>
      <family val="1"/>
    </font>
    <font>
      <sz val="12"/>
      <color theme="1"/>
      <name val="Times New Roman"/>
      <family val="1"/>
    </font>
    <font>
      <b/>
      <sz val="12"/>
      <color theme="1"/>
      <name val="Times New Roman"/>
      <family val="1"/>
    </font>
    <font>
      <i/>
      <sz val="14"/>
      <color theme="1"/>
      <name val="Times New Roman"/>
      <family val="1"/>
    </font>
    <font>
      <b/>
      <sz val="14"/>
      <color indexed="8"/>
      <name val="Times New Roman"/>
      <family val="1"/>
    </font>
    <font>
      <b/>
      <sz val="11"/>
      <name val="Times New Roman"/>
      <family val="1"/>
      <charset val="163"/>
    </font>
    <font>
      <sz val="11"/>
      <name val="Times New Roman"/>
      <family val="1"/>
      <charset val="163"/>
    </font>
    <font>
      <b/>
      <sz val="15"/>
      <name val="Times New Roman"/>
      <family val="1"/>
      <charset val="163"/>
    </font>
    <font>
      <sz val="15"/>
      <name val="Times New Roman"/>
      <family val="1"/>
      <charset val="163"/>
    </font>
    <font>
      <i/>
      <sz val="11"/>
      <name val="Times New Roman"/>
      <family val="1"/>
      <charset val="163"/>
    </font>
    <font>
      <b/>
      <i/>
      <sz val="11"/>
      <name val="Times New Roman"/>
      <family val="1"/>
      <charset val="163"/>
    </font>
    <font>
      <b/>
      <sz val="10"/>
      <color indexed="8"/>
      <name val="Times New Roman"/>
      <family val="1"/>
    </font>
    <font>
      <b/>
      <sz val="18"/>
      <color indexed="8"/>
      <name val="Times New Roman"/>
      <family val="1"/>
    </font>
    <font>
      <sz val="10"/>
      <name val="Arial"/>
      <family val="2"/>
      <charset val="163"/>
    </font>
    <font>
      <sz val="10"/>
      <name val="Arial"/>
      <family val="2"/>
    </font>
    <font>
      <sz val="10"/>
      <color theme="1"/>
      <name val="Times New Roman"/>
      <family val="1"/>
    </font>
    <font>
      <b/>
      <sz val="10"/>
      <color theme="1"/>
      <name val="Times New Roman"/>
      <family val="1"/>
    </font>
    <font>
      <b/>
      <i/>
      <sz val="10"/>
      <color theme="1"/>
      <name val="Times New Roman"/>
      <family val="1"/>
    </font>
    <font>
      <b/>
      <sz val="13"/>
      <name val="Times New Roman"/>
      <family val="1"/>
    </font>
    <font>
      <sz val="13"/>
      <name val="Times New Roman"/>
      <family val="1"/>
    </font>
    <font>
      <i/>
      <sz val="13"/>
      <name val="Times New Roman"/>
      <family val="1"/>
    </font>
    <font>
      <b/>
      <sz val="13"/>
      <name val="Times New Roman"/>
      <family val="1"/>
      <charset val="163"/>
    </font>
    <font>
      <sz val="12"/>
      <name val=".VnTime"/>
      <family val="2"/>
    </font>
    <font>
      <b/>
      <sz val="11"/>
      <color indexed="8"/>
      <name val="Arial"/>
      <family val="2"/>
      <charset val="163"/>
    </font>
    <font>
      <i/>
      <sz val="11"/>
      <color indexed="8"/>
      <name val="Arial"/>
      <family val="2"/>
      <charset val="163"/>
    </font>
    <font>
      <sz val="11"/>
      <name val="Calibri"/>
      <family val="2"/>
      <charset val="163"/>
    </font>
    <font>
      <sz val="14"/>
      <name val="Calibri"/>
      <family val="2"/>
      <charset val="163"/>
    </font>
    <font>
      <i/>
      <sz val="11"/>
      <name val="Calibri"/>
      <family val="2"/>
      <charset val="163"/>
    </font>
    <font>
      <i/>
      <sz val="10"/>
      <name val="Cambria"/>
      <family val="1"/>
      <charset val="163"/>
    </font>
    <font>
      <b/>
      <sz val="11"/>
      <name val="Calibri"/>
      <family val="2"/>
      <charset val="163"/>
    </font>
    <font>
      <sz val="11"/>
      <color indexed="8"/>
      <name val="times new roman"/>
      <family val="2"/>
      <charset val="163"/>
    </font>
    <font>
      <i/>
      <sz val="11"/>
      <color theme="1"/>
      <name val="Arial"/>
      <family val="2"/>
      <charset val="163"/>
    </font>
    <font>
      <i/>
      <sz val="15"/>
      <color indexed="8"/>
      <name val="Times New Roman"/>
      <family val="1"/>
    </font>
    <font>
      <sz val="14"/>
      <name val="Arial"/>
      <family val="2"/>
      <charset val="163"/>
    </font>
    <font>
      <sz val="14"/>
      <color indexed="8"/>
      <name val="Arial"/>
      <family val="2"/>
      <charset val="163"/>
    </font>
    <font>
      <b/>
      <sz val="10"/>
      <color rgb="FF000000"/>
      <name val="Times New Roman"/>
      <family val="1"/>
    </font>
    <font>
      <sz val="10"/>
      <color rgb="FF000000"/>
      <name val="Times New Roman"/>
      <family val="1"/>
    </font>
    <font>
      <b/>
      <sz val="16"/>
      <name val="Times New Roman"/>
      <family val="1"/>
    </font>
    <font>
      <i/>
      <sz val="16"/>
      <color indexed="8"/>
      <name val="Times New Roman"/>
      <family val="1"/>
    </font>
    <font>
      <b/>
      <sz val="16"/>
      <color indexed="8"/>
      <name val="Times New Roman"/>
      <family val="1"/>
    </font>
    <font>
      <sz val="16"/>
      <name val="Arial"/>
      <family val="2"/>
      <charset val="163"/>
    </font>
    <font>
      <i/>
      <sz val="10"/>
      <name val="Calibri"/>
      <family val="2"/>
      <charset val="163"/>
    </font>
    <font>
      <i/>
      <sz val="10"/>
      <color indexed="8"/>
      <name val="Calibri"/>
      <family val="2"/>
      <charset val="163"/>
    </font>
    <font>
      <b/>
      <sz val="11"/>
      <name val="Calibri"/>
      <family val="2"/>
      <charset val="163"/>
      <scheme val="minor"/>
    </font>
    <font>
      <sz val="11.5"/>
      <name val="Times New Roman"/>
      <family val="1"/>
    </font>
    <font>
      <b/>
      <i/>
      <sz val="14"/>
      <name val="Times New Roman"/>
      <family val="1"/>
    </font>
    <font>
      <sz val="11"/>
      <color theme="1"/>
      <name val="Calibri"/>
      <family val="2"/>
      <scheme val="minor"/>
    </font>
    <font>
      <sz val="11"/>
      <color rgb="FFFF0000"/>
      <name val="Times New Roman"/>
      <family val="1"/>
      <charset val="163"/>
    </font>
    <font>
      <b/>
      <sz val="18"/>
      <color theme="1"/>
      <name val="Times New Roman"/>
      <family val="1"/>
    </font>
    <font>
      <i/>
      <sz val="10"/>
      <color theme="1"/>
      <name val="Times New Roman"/>
      <family val="1"/>
    </font>
    <font>
      <i/>
      <sz val="15"/>
      <color theme="1"/>
      <name val="Times New Roman"/>
      <family val="1"/>
    </font>
    <font>
      <b/>
      <sz val="15"/>
      <color theme="1"/>
      <name val="Times New Roman"/>
      <family val="1"/>
    </font>
    <font>
      <sz val="8"/>
      <name val="Calibri"/>
      <family val="2"/>
      <charset val="163"/>
      <scheme val="minor"/>
    </font>
    <font>
      <sz val="13"/>
      <color theme="1"/>
      <name val="Times New Roman"/>
      <family val="1"/>
    </font>
    <font>
      <b/>
      <sz val="13"/>
      <color theme="1"/>
      <name val="Times New Roman"/>
      <family val="1"/>
    </font>
    <font>
      <i/>
      <sz val="12"/>
      <color theme="1"/>
      <name val="Times New Roman"/>
      <family val="1"/>
    </font>
    <font>
      <sz val="11"/>
      <color rgb="FF000000"/>
      <name val="Calibri"/>
      <family val="2"/>
      <scheme val="minor"/>
    </font>
    <font>
      <sz val="11"/>
      <name val="Calibri"/>
      <family val="2"/>
    </font>
    <font>
      <b/>
      <sz val="12"/>
      <color rgb="FF000000"/>
      <name val="Times New Roman"/>
      <family val="1"/>
    </font>
    <font>
      <sz val="10"/>
      <name val="Calibri"/>
      <family val="2"/>
    </font>
    <font>
      <b/>
      <sz val="12.5"/>
      <name val="Times New Roman"/>
      <family val="1"/>
    </font>
    <font>
      <i/>
      <sz val="12.5"/>
      <name val="Times New Roman"/>
      <family val="1"/>
    </font>
    <font>
      <sz val="12.5"/>
      <name val="Times New Roman"/>
      <family val="1"/>
    </font>
    <font>
      <sz val="12"/>
      <color rgb="FF000000"/>
      <name val="Times New Roman"/>
      <family val="1"/>
    </font>
    <font>
      <b/>
      <sz val="10"/>
      <color rgb="FF000000"/>
      <name val="Times New Roman"/>
      <family val="1"/>
    </font>
    <font>
      <b/>
      <sz val="12"/>
      <color rgb="FF000000"/>
      <name val="Times New Roman"/>
      <family val="1"/>
    </font>
    <font>
      <b/>
      <sz val="13"/>
      <color rgb="FF000000"/>
      <name val="Times New Roman"/>
      <family val="1"/>
    </font>
    <font>
      <i/>
      <sz val="13"/>
      <color rgb="FF000000"/>
      <name val="Times New Roman"/>
      <family val="1"/>
    </font>
    <font>
      <b/>
      <i/>
      <sz val="13"/>
      <name val="Times New Roman"/>
      <family val="1"/>
    </font>
    <font>
      <sz val="12"/>
      <color theme="1"/>
      <name val="Times New Roman"/>
      <family val="2"/>
      <charset val="163"/>
    </font>
    <font>
      <i/>
      <sz val="13"/>
      <color theme="1"/>
      <name val="Times New Roman"/>
      <family val="1"/>
    </font>
    <font>
      <sz val="11"/>
      <name val="Calibri"/>
      <family val="2"/>
      <charset val="163"/>
      <scheme val="minor"/>
    </font>
    <font>
      <i/>
      <sz val="14"/>
      <name val="Arial"/>
      <family val="2"/>
      <charset val="163"/>
    </font>
    <font>
      <i/>
      <sz val="11"/>
      <name val="Arial"/>
      <family val="2"/>
      <charset val="163"/>
    </font>
    <font>
      <b/>
      <sz val="11"/>
      <name val="Arial"/>
      <family val="2"/>
      <charset val="163"/>
    </font>
    <font>
      <sz val="12"/>
      <name val=".VnArial Narrow"/>
      <family val="2"/>
    </font>
    <font>
      <i/>
      <sz val="13"/>
      <color indexed="8"/>
      <name val="Times New Roman"/>
      <family val="1"/>
    </font>
    <font>
      <sz val="12"/>
      <color theme="1"/>
      <name val="Calibri"/>
      <family val="2"/>
      <charset val="163"/>
      <scheme val="minor"/>
    </font>
    <font>
      <sz val="12"/>
      <name val="Arial"/>
      <family val="2"/>
      <charset val="163"/>
    </font>
    <font>
      <sz val="12"/>
      <color indexed="8"/>
      <name val="Arial"/>
      <family val="2"/>
      <charset val="163"/>
    </font>
    <font>
      <i/>
      <sz val="12"/>
      <color indexed="8"/>
      <name val="Arial"/>
      <family val="2"/>
      <charset val="163"/>
    </font>
    <font>
      <sz val="12"/>
      <color rgb="FFFF0000"/>
      <name val="Times New Roman"/>
      <family val="1"/>
    </font>
    <font>
      <sz val="12"/>
      <color indexed="8"/>
      <name val="Calibri"/>
      <family val="2"/>
      <charset val="163"/>
    </font>
    <font>
      <sz val="14"/>
      <color theme="1"/>
      <name val="Calibri"/>
      <family val="2"/>
      <charset val="163"/>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13"/>
        <bgColor indexed="64"/>
      </patternFill>
    </fill>
    <fill>
      <patternFill patternType="solid">
        <fgColor rgb="FFFFFF0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right/>
      <top style="thin">
        <color indexed="64"/>
      </top>
      <bottom/>
      <diagonal/>
    </border>
    <border>
      <left style="thin">
        <color indexed="64"/>
      </left>
      <right style="thin">
        <color indexed="64"/>
      </right>
      <top style="thin">
        <color theme="0" tint="-0.499984740745262"/>
      </top>
      <bottom style="thin">
        <color theme="0" tint="-0.499984740745262"/>
      </bottom>
      <diagonal/>
    </border>
    <border>
      <left style="thin">
        <color rgb="FF000000"/>
      </left>
      <right/>
      <top style="thin">
        <color rgb="FF000000"/>
      </top>
      <bottom style="thin">
        <color rgb="FF000000"/>
      </bottom>
      <diagonal/>
    </border>
    <border>
      <left style="thin">
        <color indexed="64"/>
      </left>
      <right style="thin">
        <color indexed="64"/>
      </right>
      <top/>
      <bottom style="thin">
        <color theme="0" tint="-0.34998626667073579"/>
      </bottom>
      <diagonal/>
    </border>
    <border>
      <left style="thin">
        <color rgb="FF000000"/>
      </left>
      <right style="thin">
        <color rgb="FF000000"/>
      </right>
      <top style="thin">
        <color rgb="FF000000"/>
      </top>
      <bottom style="thin">
        <color theme="0" tint="-0.499984740745262"/>
      </bottom>
      <diagonal/>
    </border>
    <border>
      <left style="thin">
        <color rgb="FF000000"/>
      </left>
      <right style="thin">
        <color rgb="FF000000"/>
      </right>
      <top style="thin">
        <color theme="0" tint="-0.499984740745262"/>
      </top>
      <bottom style="thin">
        <color theme="0" tint="-0.499984740745262"/>
      </bottom>
      <diagonal/>
    </border>
    <border>
      <left style="thin">
        <color rgb="FF000000"/>
      </left>
      <right style="thin">
        <color rgb="FF000000"/>
      </right>
      <top style="thin">
        <color theme="0" tint="-0.499984740745262"/>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9">
    <xf numFmtId="0" fontId="0" fillId="0" borderId="0"/>
    <xf numFmtId="164" fontId="1" fillId="0" borderId="0" applyFont="0" applyFill="0" applyBorder="0" applyAlignment="0" applyProtection="0"/>
    <xf numFmtId="0" fontId="2" fillId="0" borderId="0"/>
    <xf numFmtId="0" fontId="4" fillId="0" borderId="0"/>
    <xf numFmtId="9" fontId="1" fillId="0" borderId="0" applyFont="0" applyFill="0" applyBorder="0" applyAlignment="0" applyProtection="0"/>
    <xf numFmtId="43" fontId="28" fillId="0" borderId="0" applyFont="0" applyFill="0" applyBorder="0" applyAlignment="0" applyProtection="0"/>
    <xf numFmtId="0" fontId="1" fillId="0" borderId="0"/>
    <xf numFmtId="43" fontId="76" fillId="0" borderId="0" applyFont="0" applyFill="0" applyBorder="0" applyAlignment="0" applyProtection="0"/>
    <xf numFmtId="0" fontId="77" fillId="0" borderId="0"/>
    <xf numFmtId="0" fontId="76" fillId="0" borderId="0"/>
    <xf numFmtId="43" fontId="77" fillId="0" borderId="0" applyFont="0" applyFill="0" applyBorder="0" applyAlignment="0" applyProtection="0"/>
    <xf numFmtId="0" fontId="85" fillId="0" borderId="0"/>
    <xf numFmtId="43" fontId="77"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0" fontId="62" fillId="0" borderId="0"/>
    <xf numFmtId="0" fontId="109" fillId="0" borderId="0"/>
    <xf numFmtId="43" fontId="109" fillId="0" borderId="0" applyFont="0" applyFill="0" applyBorder="0" applyAlignment="0" applyProtection="0"/>
    <xf numFmtId="43" fontId="93"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175" fontId="76" fillId="0" borderId="0" applyFont="0" applyFill="0" applyBorder="0" applyAlignment="0" applyProtection="0"/>
    <xf numFmtId="0" fontId="119" fillId="0" borderId="0"/>
    <xf numFmtId="0" fontId="132" fillId="0" borderId="0"/>
    <xf numFmtId="178" fontId="138" fillId="0" borderId="0" applyFont="0" applyFill="0" applyBorder="0" applyAlignment="0" applyProtection="0"/>
    <xf numFmtId="43" fontId="77"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cellStyleXfs>
  <cellXfs count="1094">
    <xf numFmtId="0" fontId="0" fillId="0" borderId="0" xfId="0"/>
    <xf numFmtId="0" fontId="3" fillId="0" borderId="0" xfId="2" applyFont="1" applyAlignment="1">
      <alignment horizontal="center" vertical="top" wrapText="1"/>
    </xf>
    <xf numFmtId="0" fontId="3" fillId="0" borderId="0" xfId="2" applyFont="1" applyAlignment="1">
      <alignment vertical="top" wrapText="1"/>
    </xf>
    <xf numFmtId="0" fontId="4" fillId="0" borderId="0" xfId="3" applyAlignment="1">
      <alignment vertical="center"/>
    </xf>
    <xf numFmtId="0" fontId="5" fillId="0" borderId="0" xfId="3" applyFont="1" applyAlignment="1">
      <alignment vertical="center"/>
    </xf>
    <xf numFmtId="165" fontId="5" fillId="0" borderId="0" xfId="1" applyNumberFormat="1" applyFont="1" applyAlignment="1">
      <alignment vertical="center"/>
    </xf>
    <xf numFmtId="165" fontId="4" fillId="0" borderId="0" xfId="1" applyNumberFormat="1" applyFont="1" applyAlignment="1">
      <alignment vertical="center"/>
    </xf>
    <xf numFmtId="0" fontId="3" fillId="0" borderId="0" xfId="2" applyFont="1" applyAlignment="1">
      <alignment horizontal="center" vertical="top"/>
    </xf>
    <xf numFmtId="0" fontId="3" fillId="0" borderId="0" xfId="2" applyFont="1"/>
    <xf numFmtId="0" fontId="10" fillId="0" borderId="0" xfId="3" applyFont="1" applyAlignment="1">
      <alignment vertical="center"/>
    </xf>
    <xf numFmtId="165" fontId="10" fillId="0" borderId="0" xfId="3" applyNumberFormat="1" applyFont="1" applyAlignment="1">
      <alignment vertical="center"/>
    </xf>
    <xf numFmtId="3" fontId="10" fillId="0" borderId="0" xfId="3" applyNumberFormat="1" applyFont="1" applyAlignment="1">
      <alignment vertical="center"/>
    </xf>
    <xf numFmtId="165" fontId="10" fillId="0" borderId="0" xfId="1" applyNumberFormat="1" applyFont="1" applyFill="1" applyAlignment="1">
      <alignment vertical="center"/>
    </xf>
    <xf numFmtId="165" fontId="11" fillId="0" borderId="0" xfId="1" applyNumberFormat="1" applyFont="1" applyFill="1" applyAlignment="1">
      <alignment vertical="center"/>
    </xf>
    <xf numFmtId="0" fontId="13" fillId="0" borderId="2" xfId="3" applyFont="1" applyBorder="1" applyAlignment="1">
      <alignment horizontal="center" vertical="center" wrapText="1"/>
    </xf>
    <xf numFmtId="165" fontId="13" fillId="0" borderId="2" xfId="1" applyNumberFormat="1" applyFont="1" applyFill="1" applyBorder="1" applyAlignment="1">
      <alignment horizontal="center" vertical="center" wrapText="1"/>
    </xf>
    <xf numFmtId="165" fontId="6" fillId="0" borderId="2" xfId="1" applyNumberFormat="1" applyFont="1" applyFill="1" applyBorder="1" applyAlignment="1">
      <alignment horizontal="center" vertical="center" wrapText="1"/>
    </xf>
    <xf numFmtId="0" fontId="14" fillId="0" borderId="2" xfId="3" applyFont="1" applyBorder="1" applyAlignment="1">
      <alignment horizontal="center" vertical="center" wrapText="1"/>
    </xf>
    <xf numFmtId="0" fontId="12" fillId="0" borderId="2" xfId="3" applyFont="1" applyBorder="1" applyAlignment="1">
      <alignment horizontal="center" vertical="center" wrapText="1"/>
    </xf>
    <xf numFmtId="165" fontId="15" fillId="0" borderId="0" xfId="1" applyNumberFormat="1" applyFont="1" applyAlignment="1">
      <alignment vertical="center"/>
    </xf>
    <xf numFmtId="0" fontId="15" fillId="0" borderId="0" xfId="3" applyFont="1" applyAlignment="1">
      <alignment vertical="center"/>
    </xf>
    <xf numFmtId="165" fontId="13" fillId="0" borderId="2" xfId="1" applyNumberFormat="1" applyFont="1" applyFill="1" applyBorder="1" applyAlignment="1">
      <alignment horizontal="right" vertical="center" wrapText="1"/>
    </xf>
    <xf numFmtId="165" fontId="16" fillId="0" borderId="2" xfId="1" applyNumberFormat="1" applyFont="1" applyFill="1" applyBorder="1" applyAlignment="1">
      <alignment horizontal="right" vertical="center" wrapText="1"/>
    </xf>
    <xf numFmtId="165" fontId="6" fillId="0" borderId="2" xfId="1" applyNumberFormat="1" applyFont="1" applyFill="1" applyBorder="1" applyAlignment="1">
      <alignment horizontal="right" vertical="center" wrapText="1"/>
    </xf>
    <xf numFmtId="0" fontId="13" fillId="0" borderId="2" xfId="3" applyFont="1" applyBorder="1" applyAlignment="1">
      <alignment vertical="center" wrapText="1"/>
    </xf>
    <xf numFmtId="0" fontId="17" fillId="0" borderId="2" xfId="3" applyFont="1" applyBorder="1" applyAlignment="1">
      <alignment vertical="center" wrapText="1"/>
    </xf>
    <xf numFmtId="165" fontId="17" fillId="0" borderId="2" xfId="1" applyNumberFormat="1" applyFont="1" applyFill="1" applyBorder="1" applyAlignment="1">
      <alignment horizontal="right" vertical="center" wrapText="1"/>
    </xf>
    <xf numFmtId="166" fontId="17" fillId="0" borderId="3" xfId="0" applyNumberFormat="1" applyFont="1" applyBorder="1" applyAlignment="1">
      <alignment horizontal="right" vertical="center" wrapText="1"/>
    </xf>
    <xf numFmtId="0" fontId="14" fillId="0" borderId="2" xfId="3" applyFont="1" applyBorder="1" applyAlignment="1">
      <alignment vertical="center" wrapText="1"/>
    </xf>
    <xf numFmtId="165" fontId="14" fillId="0" borderId="2" xfId="1" applyNumberFormat="1" applyFont="1" applyFill="1" applyBorder="1" applyAlignment="1">
      <alignment horizontal="right" vertical="center" wrapText="1"/>
    </xf>
    <xf numFmtId="165" fontId="12" fillId="0" borderId="2" xfId="1" applyNumberFormat="1" applyFont="1" applyFill="1" applyBorder="1" applyAlignment="1">
      <alignment horizontal="right" vertical="center" wrapText="1"/>
    </xf>
    <xf numFmtId="0" fontId="14" fillId="0" borderId="4" xfId="3" applyFont="1" applyBorder="1" applyAlignment="1">
      <alignment vertical="center" wrapText="1"/>
    </xf>
    <xf numFmtId="165" fontId="14" fillId="0" borderId="4" xfId="1" applyNumberFormat="1" applyFont="1" applyFill="1" applyBorder="1" applyAlignment="1">
      <alignment horizontal="right" vertical="center" wrapText="1"/>
    </xf>
    <xf numFmtId="166" fontId="14" fillId="0" borderId="3" xfId="0" applyNumberFormat="1" applyFont="1" applyBorder="1" applyAlignment="1">
      <alignment horizontal="right" vertical="center" wrapText="1"/>
    </xf>
    <xf numFmtId="0" fontId="17" fillId="0" borderId="2" xfId="3" applyFont="1" applyBorder="1" applyAlignment="1">
      <alignment vertical="center"/>
    </xf>
    <xf numFmtId="165" fontId="17" fillId="0" borderId="4" xfId="1" applyNumberFormat="1" applyFont="1" applyFill="1" applyBorder="1" applyAlignment="1">
      <alignment horizontal="right" vertical="center" wrapText="1"/>
    </xf>
    <xf numFmtId="165" fontId="16" fillId="0" borderId="4" xfId="1" applyNumberFormat="1" applyFont="1" applyFill="1" applyBorder="1" applyAlignment="1">
      <alignment horizontal="right" vertical="center"/>
    </xf>
    <xf numFmtId="166" fontId="14" fillId="0" borderId="2" xfId="0" applyNumberFormat="1" applyFont="1" applyBorder="1" applyAlignment="1">
      <alignment horizontal="right" vertical="center" wrapText="1"/>
    </xf>
    <xf numFmtId="166" fontId="17" fillId="0" borderId="2" xfId="0" applyNumberFormat="1" applyFont="1" applyBorder="1" applyAlignment="1">
      <alignment horizontal="right" vertical="center" wrapText="1"/>
    </xf>
    <xf numFmtId="165" fontId="13" fillId="0" borderId="2" xfId="3" applyNumberFormat="1" applyFont="1" applyBorder="1" applyAlignment="1">
      <alignment horizontal="right" vertical="center" wrapText="1"/>
    </xf>
    <xf numFmtId="165" fontId="17" fillId="0" borderId="2" xfId="3" applyNumberFormat="1" applyFont="1" applyBorder="1" applyAlignment="1">
      <alignment vertical="center" wrapText="1"/>
    </xf>
    <xf numFmtId="0" fontId="19" fillId="0" borderId="0" xfId="3" applyFont="1" applyAlignment="1">
      <alignment horizontal="center" vertical="center" wrapText="1"/>
    </xf>
    <xf numFmtId="165" fontId="19" fillId="0" borderId="0" xfId="3" applyNumberFormat="1" applyFont="1" applyAlignment="1">
      <alignment horizontal="center" vertical="center" wrapText="1"/>
    </xf>
    <xf numFmtId="165" fontId="20" fillId="0" borderId="0" xfId="3" applyNumberFormat="1" applyFont="1" applyAlignment="1">
      <alignment horizontal="center" vertical="center" wrapText="1"/>
    </xf>
    <xf numFmtId="165" fontId="20" fillId="0" borderId="0" xfId="1" applyNumberFormat="1" applyFont="1" applyAlignment="1">
      <alignment horizontal="center" vertical="center" wrapText="1"/>
    </xf>
    <xf numFmtId="165" fontId="12" fillId="0" borderId="0" xfId="1" applyNumberFormat="1" applyFont="1" applyAlignment="1">
      <alignment horizontal="center" vertical="center" wrapText="1"/>
    </xf>
    <xf numFmtId="0" fontId="17" fillId="0" borderId="0" xfId="3" applyFont="1"/>
    <xf numFmtId="0" fontId="14" fillId="0" borderId="0" xfId="3" applyFont="1" applyAlignment="1">
      <alignment horizontal="center" wrapText="1"/>
    </xf>
    <xf numFmtId="0" fontId="13" fillId="0" borderId="0" xfId="3" applyFont="1" applyAlignment="1">
      <alignment horizontal="center" vertical="center" wrapText="1"/>
    </xf>
    <xf numFmtId="3" fontId="14" fillId="0" borderId="0" xfId="3" applyNumberFormat="1" applyFont="1" applyAlignment="1">
      <alignment horizontal="center" vertical="center" wrapText="1"/>
    </xf>
    <xf numFmtId="0" fontId="14" fillId="0" borderId="0" xfId="3" applyFont="1" applyAlignment="1">
      <alignment horizontal="center" vertical="center" wrapText="1"/>
    </xf>
    <xf numFmtId="0" fontId="21" fillId="0" borderId="0" xfId="3" applyFont="1" applyAlignment="1">
      <alignment horizontal="center" vertical="center" wrapText="1"/>
    </xf>
    <xf numFmtId="165" fontId="14" fillId="0" borderId="0" xfId="1" applyNumberFormat="1" applyFont="1" applyAlignment="1">
      <alignment horizontal="center" vertical="center" wrapText="1"/>
    </xf>
    <xf numFmtId="165" fontId="22" fillId="0" borderId="0" xfId="3" applyNumberFormat="1" applyFont="1" applyAlignment="1">
      <alignment horizontal="center" vertical="center" wrapText="1"/>
    </xf>
    <xf numFmtId="0" fontId="20" fillId="0" borderId="0" xfId="3" applyFont="1" applyAlignment="1">
      <alignment horizontal="center" vertical="center" wrapText="1"/>
    </xf>
    <xf numFmtId="165" fontId="23" fillId="0" borderId="0" xfId="1" applyNumberFormat="1" applyFont="1" applyAlignment="1">
      <alignment vertical="center"/>
    </xf>
    <xf numFmtId="0" fontId="23" fillId="0" borderId="0" xfId="3" applyFont="1" applyAlignment="1">
      <alignment vertical="center"/>
    </xf>
    <xf numFmtId="0" fontId="22" fillId="0" borderId="0" xfId="3" applyFont="1" applyAlignment="1">
      <alignment horizontal="center" vertical="center" wrapText="1"/>
    </xf>
    <xf numFmtId="165" fontId="24" fillId="0" borderId="0" xfId="1" applyNumberFormat="1" applyFont="1" applyAlignment="1">
      <alignment horizontal="center" vertical="center" wrapText="1"/>
    </xf>
    <xf numFmtId="165" fontId="25" fillId="0" borderId="0" xfId="1" applyNumberFormat="1" applyFont="1" applyAlignment="1">
      <alignment horizontal="center" vertical="center" wrapText="1"/>
    </xf>
    <xf numFmtId="0" fontId="19" fillId="0" borderId="0" xfId="3" applyFont="1" applyAlignment="1">
      <alignment horizontal="left" vertical="center" wrapText="1"/>
    </xf>
    <xf numFmtId="0" fontId="22" fillId="0" borderId="0" xfId="3" applyFont="1" applyAlignment="1">
      <alignment horizontal="left" vertical="center" wrapText="1"/>
    </xf>
    <xf numFmtId="0" fontId="20" fillId="0" borderId="0" xfId="3" applyFont="1" applyAlignment="1">
      <alignment horizontal="left" vertical="center" wrapText="1"/>
    </xf>
    <xf numFmtId="0" fontId="12" fillId="0" borderId="0" xfId="3" applyFont="1" applyAlignment="1">
      <alignment horizontal="left" vertical="center" wrapText="1"/>
    </xf>
    <xf numFmtId="0" fontId="19" fillId="0" borderId="0" xfId="3" applyFont="1" applyAlignment="1">
      <alignment vertical="center"/>
    </xf>
    <xf numFmtId="0" fontId="26" fillId="0" borderId="0" xfId="3" applyFont="1" applyAlignment="1">
      <alignment vertical="center"/>
    </xf>
    <xf numFmtId="165" fontId="11" fillId="0" borderId="0" xfId="1" applyNumberFormat="1" applyFont="1" applyAlignment="1">
      <alignment vertical="center"/>
    </xf>
    <xf numFmtId="165" fontId="4" fillId="0" borderId="0" xfId="3" applyNumberFormat="1" applyAlignment="1">
      <alignment vertical="center"/>
    </xf>
    <xf numFmtId="165" fontId="10" fillId="0" borderId="0" xfId="5" applyNumberFormat="1" applyFont="1" applyFill="1"/>
    <xf numFmtId="165" fontId="10" fillId="0" borderId="0" xfId="5" applyNumberFormat="1" applyFont="1" applyFill="1" applyAlignment="1">
      <alignment horizontal="right"/>
    </xf>
    <xf numFmtId="0" fontId="4" fillId="0" borderId="0" xfId="3"/>
    <xf numFmtId="165" fontId="10" fillId="0" borderId="0" xfId="5" applyNumberFormat="1" applyFont="1" applyFill="1" applyAlignment="1"/>
    <xf numFmtId="0" fontId="31" fillId="0" borderId="0" xfId="0" applyFont="1"/>
    <xf numFmtId="165" fontId="10" fillId="0" borderId="0" xfId="3" applyNumberFormat="1" applyFont="1"/>
    <xf numFmtId="3" fontId="32" fillId="0" borderId="0" xfId="0" applyNumberFormat="1" applyFont="1"/>
    <xf numFmtId="3" fontId="31" fillId="0" borderId="0" xfId="0" applyNumberFormat="1" applyFont="1"/>
    <xf numFmtId="165" fontId="31" fillId="0" borderId="0" xfId="0" applyNumberFormat="1" applyFont="1"/>
    <xf numFmtId="0" fontId="33" fillId="0" borderId="0" xfId="3" applyFont="1"/>
    <xf numFmtId="165" fontId="13" fillId="0" borderId="2" xfId="5" applyNumberFormat="1" applyFont="1" applyFill="1" applyBorder="1" applyAlignment="1">
      <alignment horizontal="center" vertical="center" wrapText="1"/>
    </xf>
    <xf numFmtId="10" fontId="13" fillId="0" borderId="2" xfId="4" applyNumberFormat="1" applyFont="1" applyFill="1" applyBorder="1" applyAlignment="1">
      <alignment horizontal="center" vertical="center" wrapText="1"/>
    </xf>
    <xf numFmtId="0" fontId="34" fillId="0" borderId="2" xfId="3" applyFont="1" applyBorder="1" applyAlignment="1">
      <alignment horizontal="center" vertical="center" wrapText="1"/>
    </xf>
    <xf numFmtId="165" fontId="34" fillId="0" borderId="2" xfId="5" applyNumberFormat="1" applyFont="1" applyFill="1" applyBorder="1" applyAlignment="1">
      <alignment horizontal="center" vertical="center" wrapText="1"/>
    </xf>
    <xf numFmtId="10" fontId="34" fillId="0" borderId="2" xfId="4" applyNumberFormat="1" applyFont="1" applyFill="1" applyBorder="1" applyAlignment="1">
      <alignment horizontal="center" vertical="center" wrapText="1"/>
    </xf>
    <xf numFmtId="0" fontId="17" fillId="0" borderId="2" xfId="3" applyFont="1" applyBorder="1" applyAlignment="1">
      <alignment horizontal="center" vertical="center" wrapText="1"/>
    </xf>
    <xf numFmtId="10" fontId="13" fillId="0" borderId="2" xfId="4" applyNumberFormat="1" applyFont="1" applyFill="1" applyBorder="1" applyAlignment="1">
      <alignment horizontal="right" vertical="center" wrapText="1"/>
    </xf>
    <xf numFmtId="165" fontId="17" fillId="0" borderId="2" xfId="5" applyNumberFormat="1" applyFont="1" applyFill="1" applyBorder="1" applyAlignment="1">
      <alignment horizontal="center" vertical="center" wrapText="1"/>
    </xf>
    <xf numFmtId="165" fontId="17" fillId="0" borderId="2" xfId="5" applyNumberFormat="1" applyFont="1" applyFill="1" applyBorder="1" applyAlignment="1">
      <alignment horizontal="right" vertical="center" wrapText="1"/>
    </xf>
    <xf numFmtId="165" fontId="35" fillId="0" borderId="0" xfId="3" applyNumberFormat="1" applyFont="1"/>
    <xf numFmtId="0" fontId="35" fillId="0" borderId="0" xfId="3" applyFont="1"/>
    <xf numFmtId="165" fontId="4" fillId="0" borderId="0" xfId="3" applyNumberFormat="1"/>
    <xf numFmtId="0" fontId="26" fillId="0" borderId="0" xfId="3" applyFont="1"/>
    <xf numFmtId="166" fontId="17" fillId="0" borderId="2" xfId="5" applyNumberFormat="1" applyFont="1" applyFill="1" applyBorder="1" applyAlignment="1">
      <alignment horizontal="right" vertical="center" wrapText="1"/>
    </xf>
    <xf numFmtId="10" fontId="17" fillId="0" borderId="2" xfId="4" applyNumberFormat="1" applyFont="1" applyFill="1" applyBorder="1" applyAlignment="1">
      <alignment horizontal="right" vertical="center" wrapText="1"/>
    </xf>
    <xf numFmtId="0" fontId="36" fillId="0" borderId="0" xfId="3" applyFont="1"/>
    <xf numFmtId="0" fontId="37" fillId="0" borderId="0" xfId="3" applyFont="1"/>
    <xf numFmtId="0" fontId="17" fillId="0" borderId="2" xfId="3" quotePrefix="1" applyFont="1" applyBorder="1" applyAlignment="1">
      <alignment vertical="center" wrapText="1"/>
    </xf>
    <xf numFmtId="0" fontId="38" fillId="0" borderId="0" xfId="3" applyFont="1"/>
    <xf numFmtId="9" fontId="13" fillId="0" borderId="2" xfId="4" applyFont="1" applyFill="1" applyBorder="1" applyAlignment="1">
      <alignment horizontal="right" vertical="center" wrapText="1"/>
    </xf>
    <xf numFmtId="165" fontId="13" fillId="0" borderId="2" xfId="5" applyNumberFormat="1" applyFont="1" applyFill="1" applyBorder="1" applyAlignment="1">
      <alignment horizontal="right" vertical="center" wrapText="1"/>
    </xf>
    <xf numFmtId="0" fontId="15" fillId="0" borderId="0" xfId="3" applyFont="1"/>
    <xf numFmtId="0" fontId="39" fillId="0" borderId="0" xfId="3" applyFont="1"/>
    <xf numFmtId="165" fontId="14" fillId="0" borderId="2" xfId="5" applyNumberFormat="1" applyFont="1" applyFill="1" applyBorder="1" applyAlignment="1">
      <alignment horizontal="center" vertical="center" wrapText="1"/>
    </xf>
    <xf numFmtId="10" fontId="14" fillId="0" borderId="2" xfId="4" applyNumberFormat="1" applyFont="1" applyFill="1" applyBorder="1" applyAlignment="1">
      <alignment horizontal="right" vertical="center" wrapText="1"/>
    </xf>
    <xf numFmtId="0" fontId="40" fillId="0" borderId="0" xfId="3" applyFont="1"/>
    <xf numFmtId="165" fontId="14" fillId="0" borderId="2" xfId="5" applyNumberFormat="1" applyFont="1" applyFill="1" applyBorder="1" applyAlignment="1">
      <alignment horizontal="right" vertical="center" wrapText="1"/>
    </xf>
    <xf numFmtId="165" fontId="41" fillId="0" borderId="2" xfId="5" applyNumberFormat="1" applyFont="1" applyFill="1" applyBorder="1" applyAlignment="1">
      <alignment horizontal="center" vertical="center" wrapText="1"/>
    </xf>
    <xf numFmtId="165" fontId="41" fillId="0" borderId="2" xfId="5" applyNumberFormat="1" applyFont="1" applyFill="1" applyBorder="1" applyAlignment="1">
      <alignment vertical="center" wrapText="1"/>
    </xf>
    <xf numFmtId="166" fontId="13" fillId="0" borderId="2" xfId="5" applyNumberFormat="1" applyFont="1" applyFill="1" applyBorder="1" applyAlignment="1">
      <alignment horizontal="right" vertical="center" wrapText="1"/>
    </xf>
    <xf numFmtId="0" fontId="42" fillId="0" borderId="0" xfId="3" applyFont="1"/>
    <xf numFmtId="0" fontId="43" fillId="0" borderId="0" xfId="3" applyFont="1"/>
    <xf numFmtId="0" fontId="21" fillId="0" borderId="2" xfId="3" applyFont="1" applyBorder="1" applyAlignment="1">
      <alignment horizontal="center" vertical="center" wrapText="1"/>
    </xf>
    <xf numFmtId="0" fontId="21" fillId="0" borderId="2" xfId="3" applyFont="1" applyBorder="1" applyAlignment="1">
      <alignment vertical="center" wrapText="1"/>
    </xf>
    <xf numFmtId="10" fontId="17" fillId="0" borderId="2" xfId="4" applyNumberFormat="1" applyFont="1" applyFill="1" applyBorder="1" applyAlignment="1">
      <alignment horizontal="center" vertical="center" wrapText="1"/>
    </xf>
    <xf numFmtId="167" fontId="17" fillId="0" borderId="2" xfId="4" applyNumberFormat="1" applyFont="1" applyFill="1" applyBorder="1" applyAlignment="1">
      <alignment horizontal="center" vertical="center" wrapText="1"/>
    </xf>
    <xf numFmtId="0" fontId="44" fillId="0" borderId="0" xfId="3" applyFont="1"/>
    <xf numFmtId="0" fontId="45" fillId="0" borderId="0" xfId="3" applyFont="1"/>
    <xf numFmtId="0" fontId="46" fillId="0" borderId="0" xfId="3" applyFont="1"/>
    <xf numFmtId="0" fontId="47" fillId="0" borderId="0" xfId="3" applyFont="1"/>
    <xf numFmtId="0" fontId="48" fillId="0" borderId="0" xfId="3" applyFont="1"/>
    <xf numFmtId="3" fontId="46" fillId="0" borderId="0" xfId="5" applyNumberFormat="1" applyFont="1" applyFill="1"/>
    <xf numFmtId="0" fontId="10" fillId="0" borderId="0" xfId="2" applyFont="1" applyAlignment="1">
      <alignment vertical="center"/>
    </xf>
    <xf numFmtId="0" fontId="17" fillId="0" borderId="0" xfId="2" applyFont="1" applyAlignment="1">
      <alignment vertical="center"/>
    </xf>
    <xf numFmtId="3" fontId="10" fillId="0" borderId="0" xfId="2" applyNumberFormat="1" applyFont="1" applyAlignment="1">
      <alignment vertical="center"/>
    </xf>
    <xf numFmtId="165" fontId="47" fillId="0" borderId="0" xfId="5" applyNumberFormat="1" applyFont="1" applyFill="1" applyAlignment="1">
      <alignment horizontal="center" vertical="center" wrapText="1"/>
    </xf>
    <xf numFmtId="165" fontId="47" fillId="0" borderId="0" xfId="5" applyNumberFormat="1" applyFont="1" applyFill="1" applyAlignment="1">
      <alignment horizontal="right" vertical="center" wrapText="1"/>
    </xf>
    <xf numFmtId="165" fontId="47" fillId="0" borderId="0" xfId="5" applyNumberFormat="1" applyFont="1" applyFill="1" applyAlignment="1">
      <alignment horizontal="right"/>
    </xf>
    <xf numFmtId="10" fontId="10" fillId="0" borderId="0" xfId="4" applyNumberFormat="1" applyFont="1" applyFill="1" applyAlignment="1">
      <alignment vertical="center"/>
    </xf>
    <xf numFmtId="165" fontId="10" fillId="0" borderId="0" xfId="2" applyNumberFormat="1" applyFont="1" applyAlignment="1">
      <alignment vertical="center"/>
    </xf>
    <xf numFmtId="0" fontId="10" fillId="0" borderId="0" xfId="3" applyFont="1"/>
    <xf numFmtId="10" fontId="10" fillId="0" borderId="0" xfId="4" applyNumberFormat="1" applyFont="1" applyFill="1" applyAlignment="1">
      <alignment horizontal="right"/>
    </xf>
    <xf numFmtId="0" fontId="29" fillId="0" borderId="0" xfId="2" applyFont="1" applyAlignment="1">
      <alignment vertical="center"/>
    </xf>
    <xf numFmtId="3" fontId="50" fillId="0" borderId="0" xfId="2" applyNumberFormat="1" applyFont="1" applyAlignment="1">
      <alignment vertical="center"/>
    </xf>
    <xf numFmtId="0" fontId="50" fillId="0" borderId="0" xfId="2" applyFont="1" applyAlignment="1">
      <alignment vertical="center"/>
    </xf>
    <xf numFmtId="10" fontId="13" fillId="0" borderId="0" xfId="4" applyNumberFormat="1" applyFont="1" applyFill="1" applyAlignment="1">
      <alignment horizontal="center" vertical="center" wrapText="1"/>
    </xf>
    <xf numFmtId="10" fontId="13" fillId="0" borderId="0" xfId="4" applyNumberFormat="1" applyFont="1" applyFill="1" applyAlignment="1">
      <alignment horizontal="right" vertical="center" wrapText="1"/>
    </xf>
    <xf numFmtId="0" fontId="8" fillId="0" borderId="0" xfId="2" applyFont="1" applyAlignment="1">
      <alignment vertical="center"/>
    </xf>
    <xf numFmtId="3" fontId="29" fillId="0" borderId="0" xfId="2" applyNumberFormat="1" applyFont="1" applyAlignment="1">
      <alignment vertical="center"/>
    </xf>
    <xf numFmtId="10" fontId="29" fillId="0" borderId="0" xfId="4" applyNumberFormat="1" applyFont="1" applyFill="1" applyAlignment="1">
      <alignment vertical="center"/>
    </xf>
    <xf numFmtId="167" fontId="52" fillId="0" borderId="0" xfId="4" applyNumberFormat="1" applyFont="1" applyFill="1" applyAlignment="1">
      <alignment vertical="center"/>
    </xf>
    <xf numFmtId="0" fontId="3" fillId="0" borderId="2" xfId="2" applyFont="1" applyBorder="1" applyAlignment="1">
      <alignment horizontal="center" vertical="center"/>
    </xf>
    <xf numFmtId="0" fontId="3" fillId="0" borderId="0" xfId="2" applyFont="1" applyAlignment="1">
      <alignment vertical="center"/>
    </xf>
    <xf numFmtId="0" fontId="13" fillId="0" borderId="2" xfId="2" applyFont="1" applyBorder="1" applyAlignment="1">
      <alignment horizontal="center" vertical="center" wrapText="1"/>
    </xf>
    <xf numFmtId="0" fontId="3" fillId="0" borderId="2" xfId="2" applyFont="1" applyBorder="1" applyAlignment="1">
      <alignment vertical="center"/>
    </xf>
    <xf numFmtId="0" fontId="34" fillId="0" borderId="2" xfId="2" applyFont="1" applyBorder="1" applyAlignment="1">
      <alignment horizontal="center" vertical="center" wrapText="1"/>
    </xf>
    <xf numFmtId="0" fontId="14" fillId="0" borderId="2" xfId="2" applyFont="1" applyBorder="1" applyAlignment="1">
      <alignment horizontal="center" vertical="center" wrapText="1"/>
    </xf>
    <xf numFmtId="10" fontId="34" fillId="0" borderId="2" xfId="4" applyNumberFormat="1" applyFont="1" applyFill="1" applyBorder="1" applyAlignment="1">
      <alignment horizontal="right" vertical="center" wrapText="1"/>
    </xf>
    <xf numFmtId="3" fontId="53" fillId="0" borderId="2" xfId="2" applyNumberFormat="1" applyFont="1" applyBorder="1" applyAlignment="1">
      <alignment horizontal="center" vertical="center"/>
    </xf>
    <xf numFmtId="0" fontId="15" fillId="0" borderId="2" xfId="2" applyFont="1" applyBorder="1" applyAlignment="1">
      <alignment vertical="center"/>
    </xf>
    <xf numFmtId="0" fontId="15" fillId="0" borderId="0" xfId="2" applyFont="1" applyAlignment="1">
      <alignment vertical="center"/>
    </xf>
    <xf numFmtId="0" fontId="54" fillId="0" borderId="2" xfId="2" applyFont="1" applyBorder="1" applyAlignment="1">
      <alignment horizontal="center" vertical="center" wrapText="1"/>
    </xf>
    <xf numFmtId="3" fontId="54" fillId="0" borderId="2" xfId="1" applyNumberFormat="1" applyFont="1" applyFill="1" applyBorder="1" applyAlignment="1">
      <alignment horizontal="right" vertical="center" wrapText="1"/>
    </xf>
    <xf numFmtId="10" fontId="54" fillId="0" borderId="2" xfId="4" applyNumberFormat="1" applyFont="1" applyFill="1" applyBorder="1" applyAlignment="1">
      <alignment horizontal="right" vertical="center" wrapText="1"/>
    </xf>
    <xf numFmtId="0" fontId="26" fillId="0" borderId="2" xfId="2" applyFont="1" applyBorder="1" applyAlignment="1">
      <alignment vertical="center"/>
    </xf>
    <xf numFmtId="0" fontId="26" fillId="0" borderId="0" xfId="2" applyFont="1" applyAlignment="1">
      <alignment vertical="center"/>
    </xf>
    <xf numFmtId="0" fontId="13" fillId="0" borderId="2" xfId="2" applyFont="1" applyBorder="1" applyAlignment="1">
      <alignment vertical="center" wrapText="1"/>
    </xf>
    <xf numFmtId="165" fontId="54" fillId="0" borderId="2" xfId="1" applyNumberFormat="1" applyFont="1" applyFill="1" applyBorder="1" applyAlignment="1">
      <alignment horizontal="right" vertical="center" wrapText="1"/>
    </xf>
    <xf numFmtId="165" fontId="54" fillId="2" borderId="2" xfId="1" applyNumberFormat="1" applyFont="1" applyFill="1" applyBorder="1" applyAlignment="1">
      <alignment horizontal="right" vertical="center" wrapText="1"/>
    </xf>
    <xf numFmtId="0" fontId="7" fillId="0" borderId="2" xfId="2" applyFont="1" applyBorder="1" applyAlignment="1">
      <alignment horizontal="center" vertical="center" wrapText="1"/>
    </xf>
    <xf numFmtId="0" fontId="17" fillId="0" borderId="2" xfId="2" applyFont="1" applyBorder="1" applyAlignment="1">
      <alignment vertical="center" wrapText="1"/>
    </xf>
    <xf numFmtId="165" fontId="7" fillId="0" borderId="2" xfId="1" applyNumberFormat="1" applyFont="1" applyFill="1" applyBorder="1" applyAlignment="1">
      <alignment horizontal="right" vertical="center" wrapText="1"/>
    </xf>
    <xf numFmtId="165" fontId="7" fillId="2" borderId="2" xfId="1" applyNumberFormat="1" applyFont="1" applyFill="1" applyBorder="1" applyAlignment="1">
      <alignment horizontal="right" vertical="center" wrapText="1"/>
    </xf>
    <xf numFmtId="165" fontId="7" fillId="0" borderId="2" xfId="1" applyNumberFormat="1" applyFont="1" applyFill="1" applyBorder="1" applyAlignment="1">
      <alignment vertical="center" wrapText="1"/>
    </xf>
    <xf numFmtId="166" fontId="55" fillId="0" borderId="14" xfId="0" applyNumberFormat="1" applyFont="1" applyBorder="1" applyAlignment="1">
      <alignment horizontal="right" vertical="center" wrapText="1" readingOrder="1"/>
    </xf>
    <xf numFmtId="166" fontId="55" fillId="0" borderId="15" xfId="0" applyNumberFormat="1" applyFont="1" applyBorder="1" applyAlignment="1">
      <alignment vertical="center" wrapText="1" readingOrder="1"/>
    </xf>
    <xf numFmtId="10" fontId="7" fillId="0" borderId="2" xfId="4" applyNumberFormat="1" applyFont="1" applyFill="1" applyBorder="1" applyAlignment="1">
      <alignment horizontal="right" vertical="center" wrapText="1"/>
    </xf>
    <xf numFmtId="3" fontId="37" fillId="0" borderId="2" xfId="2" applyNumberFormat="1" applyFont="1" applyBorder="1" applyAlignment="1">
      <alignment vertical="center"/>
    </xf>
    <xf numFmtId="0" fontId="37" fillId="0" borderId="2" xfId="2" applyFont="1" applyBorder="1" applyAlignment="1">
      <alignment vertical="center"/>
    </xf>
    <xf numFmtId="0" fontId="37" fillId="0" borderId="0" xfId="2" applyFont="1" applyAlignment="1">
      <alignment vertical="center"/>
    </xf>
    <xf numFmtId="0" fontId="7" fillId="3" borderId="2" xfId="2" applyFont="1" applyFill="1" applyBorder="1" applyAlignment="1">
      <alignment horizontal="center" vertical="center" wrapText="1"/>
    </xf>
    <xf numFmtId="9" fontId="7" fillId="0" borderId="2" xfId="4" applyFont="1" applyFill="1" applyBorder="1" applyAlignment="1">
      <alignment horizontal="right" vertical="center" wrapText="1"/>
    </xf>
    <xf numFmtId="0" fontId="37" fillId="3" borderId="0" xfId="2" applyFont="1" applyFill="1" applyAlignment="1">
      <alignment vertical="center"/>
    </xf>
    <xf numFmtId="165" fontId="54" fillId="0" borderId="2" xfId="1" applyNumberFormat="1" applyFont="1" applyFill="1" applyBorder="1" applyAlignment="1">
      <alignment vertical="center" wrapText="1"/>
    </xf>
    <xf numFmtId="165" fontId="54" fillId="0" borderId="2" xfId="1" applyNumberFormat="1" applyFont="1" applyFill="1" applyBorder="1" applyAlignment="1">
      <alignment horizontal="center" vertical="center" wrapText="1"/>
    </xf>
    <xf numFmtId="3" fontId="26" fillId="0" borderId="2" xfId="2" applyNumberFormat="1" applyFont="1" applyBorder="1" applyAlignment="1">
      <alignment vertical="center"/>
    </xf>
    <xf numFmtId="9" fontId="54" fillId="0" borderId="2" xfId="4" applyFont="1" applyFill="1" applyBorder="1" applyAlignment="1">
      <alignment horizontal="right" vertical="center" wrapText="1"/>
    </xf>
    <xf numFmtId="3" fontId="7" fillId="0" borderId="2" xfId="1" applyNumberFormat="1" applyFont="1" applyFill="1" applyBorder="1" applyAlignment="1">
      <alignment horizontal="right" vertical="center" wrapText="1"/>
    </xf>
    <xf numFmtId="0" fontId="37" fillId="4" borderId="0" xfId="2" applyFont="1" applyFill="1" applyAlignment="1">
      <alignment vertical="center"/>
    </xf>
    <xf numFmtId="0" fontId="7" fillId="0" borderId="4" xfId="2" applyFont="1" applyBorder="1" applyAlignment="1">
      <alignment horizontal="center" vertical="center" wrapText="1"/>
    </xf>
    <xf numFmtId="0" fontId="17" fillId="0" borderId="4" xfId="2" applyFont="1" applyBorder="1" applyAlignment="1">
      <alignment vertical="center" wrapText="1"/>
    </xf>
    <xf numFmtId="166" fontId="10" fillId="0" borderId="0" xfId="2" applyNumberFormat="1" applyFont="1" applyAlignment="1">
      <alignment vertical="center"/>
    </xf>
    <xf numFmtId="166" fontId="56" fillId="0" borderId="14" xfId="0" applyNumberFormat="1" applyFont="1" applyBorder="1" applyAlignment="1">
      <alignment horizontal="right" vertical="center" wrapText="1" readingOrder="1"/>
    </xf>
    <xf numFmtId="0" fontId="53" fillId="0" borderId="2" xfId="2" applyFont="1" applyBorder="1" applyAlignment="1">
      <alignment vertical="center"/>
    </xf>
    <xf numFmtId="0" fontId="53" fillId="0" borderId="0" xfId="2" applyFont="1" applyAlignment="1">
      <alignment vertical="center"/>
    </xf>
    <xf numFmtId="166" fontId="56" fillId="0" borderId="16" xfId="0" applyNumberFormat="1" applyFont="1" applyBorder="1" applyAlignment="1">
      <alignment horizontal="right" vertical="center" wrapText="1" readingOrder="1"/>
    </xf>
    <xf numFmtId="166" fontId="56" fillId="0" borderId="17" xfId="0" applyNumberFormat="1" applyFont="1" applyBorder="1" applyAlignment="1">
      <alignment vertical="center" wrapText="1" readingOrder="1"/>
    </xf>
    <xf numFmtId="166" fontId="56" fillId="0" borderId="2" xfId="0" applyNumberFormat="1" applyFont="1" applyBorder="1" applyAlignment="1">
      <alignment horizontal="right" vertical="center" wrapText="1" readingOrder="1"/>
    </xf>
    <xf numFmtId="166" fontId="56" fillId="0" borderId="2" xfId="0" applyNumberFormat="1" applyFont="1" applyBorder="1" applyAlignment="1">
      <alignment vertical="center" wrapText="1" readingOrder="1"/>
    </xf>
    <xf numFmtId="0" fontId="14" fillId="0" borderId="2" xfId="2" applyFont="1" applyBorder="1" applyAlignment="1">
      <alignment vertical="center" wrapText="1"/>
    </xf>
    <xf numFmtId="166" fontId="57" fillId="0" borderId="14" xfId="0" applyNumberFormat="1" applyFont="1" applyBorder="1" applyAlignment="1">
      <alignment horizontal="right" vertical="center" wrapText="1" readingOrder="1"/>
    </xf>
    <xf numFmtId="166" fontId="57" fillId="0" borderId="15" xfId="0" applyNumberFormat="1" applyFont="1" applyBorder="1" applyAlignment="1">
      <alignment vertical="center" wrapText="1" readingOrder="1"/>
    </xf>
    <xf numFmtId="165" fontId="34" fillId="0" borderId="2" xfId="1" applyNumberFormat="1" applyFont="1" applyFill="1" applyBorder="1" applyAlignment="1">
      <alignment horizontal="right" vertical="center" wrapText="1"/>
    </xf>
    <xf numFmtId="165" fontId="34" fillId="0" borderId="2" xfId="1" applyNumberFormat="1" applyFont="1" applyFill="1" applyBorder="1" applyAlignment="1">
      <alignment vertical="center" wrapText="1"/>
    </xf>
    <xf numFmtId="0" fontId="34" fillId="0" borderId="0" xfId="2" applyFont="1" applyAlignment="1">
      <alignment vertical="center"/>
    </xf>
    <xf numFmtId="165" fontId="52" fillId="0" borderId="0" xfId="2" applyNumberFormat="1" applyFont="1" applyAlignment="1">
      <alignment vertical="center"/>
    </xf>
    <xf numFmtId="10" fontId="10" fillId="0" borderId="0" xfId="4" applyNumberFormat="1" applyFont="1" applyAlignment="1">
      <alignment horizontal="right" vertical="center"/>
    </xf>
    <xf numFmtId="3" fontId="37" fillId="0" borderId="0" xfId="2" applyNumberFormat="1" applyFont="1" applyAlignment="1">
      <alignment vertical="center"/>
    </xf>
    <xf numFmtId="0" fontId="47" fillId="0" borderId="0" xfId="3" applyFont="1" applyAlignment="1">
      <alignment horizontal="right"/>
    </xf>
    <xf numFmtId="10" fontId="47" fillId="0" borderId="0" xfId="4" applyNumberFormat="1" applyFont="1" applyFill="1" applyAlignment="1">
      <alignment horizontal="right" vertical="center" wrapText="1"/>
    </xf>
    <xf numFmtId="0" fontId="3" fillId="0" borderId="0" xfId="2" applyFont="1" applyAlignment="1">
      <alignment horizontal="center"/>
    </xf>
    <xf numFmtId="0" fontId="67" fillId="0" borderId="0" xfId="0" applyFont="1" applyAlignment="1">
      <alignment vertical="center" wrapText="1" readingOrder="1"/>
    </xf>
    <xf numFmtId="0" fontId="61" fillId="0" borderId="0" xfId="6" applyFont="1" applyAlignment="1">
      <alignment vertical="center"/>
    </xf>
    <xf numFmtId="3" fontId="68" fillId="0" borderId="0" xfId="3" applyNumberFormat="1" applyFont="1" applyAlignment="1">
      <alignment horizontal="center" vertical="center"/>
    </xf>
    <xf numFmtId="3" fontId="69" fillId="0" borderId="0" xfId="3" applyNumberFormat="1" applyFont="1"/>
    <xf numFmtId="3" fontId="37" fillId="0" borderId="0" xfId="3" applyNumberFormat="1" applyFont="1"/>
    <xf numFmtId="0" fontId="51" fillId="0" borderId="0" xfId="2" applyFont="1" applyAlignment="1">
      <alignment horizontal="center" vertical="center" wrapText="1"/>
    </xf>
    <xf numFmtId="3" fontId="71" fillId="0" borderId="0" xfId="3" applyNumberFormat="1" applyFont="1"/>
    <xf numFmtId="3" fontId="45" fillId="0" borderId="0" xfId="3" applyNumberFormat="1" applyFont="1"/>
    <xf numFmtId="0" fontId="69" fillId="0" borderId="0" xfId="3" applyFont="1"/>
    <xf numFmtId="0" fontId="69" fillId="0" borderId="0" xfId="3" applyFont="1" applyAlignment="1">
      <alignment wrapText="1"/>
    </xf>
    <xf numFmtId="3" fontId="69" fillId="0" borderId="0" xfId="1" applyNumberFormat="1" applyFont="1" applyFill="1" applyAlignment="1">
      <alignment horizontal="right"/>
    </xf>
    <xf numFmtId="0" fontId="68" fillId="0" borderId="2" xfId="3" applyFont="1" applyBorder="1" applyAlignment="1">
      <alignment horizontal="center" vertical="center" wrapText="1"/>
    </xf>
    <xf numFmtId="3" fontId="68" fillId="0" borderId="2" xfId="1" applyNumberFormat="1" applyFont="1" applyFill="1" applyBorder="1" applyAlignment="1">
      <alignment horizontal="center" vertical="center" wrapText="1"/>
    </xf>
    <xf numFmtId="3" fontId="68" fillId="0" borderId="2" xfId="3" applyNumberFormat="1" applyFont="1" applyBorder="1" applyAlignment="1">
      <alignment horizontal="center" vertical="center" wrapText="1"/>
    </xf>
    <xf numFmtId="3" fontId="68" fillId="0" borderId="0" xfId="3" applyNumberFormat="1" applyFont="1"/>
    <xf numFmtId="3" fontId="26" fillId="0" borderId="0" xfId="3" applyNumberFormat="1" applyFont="1"/>
    <xf numFmtId="0" fontId="72" fillId="0" borderId="2" xfId="3" applyFont="1" applyBorder="1" applyAlignment="1">
      <alignment horizontal="center" vertical="center" wrapText="1"/>
    </xf>
    <xf numFmtId="3" fontId="72" fillId="0" borderId="2" xfId="1" quotePrefix="1" applyNumberFormat="1" applyFont="1" applyFill="1" applyBorder="1" applyAlignment="1">
      <alignment horizontal="center" vertical="center" wrapText="1"/>
    </xf>
    <xf numFmtId="3" fontId="72" fillId="0" borderId="2" xfId="3" applyNumberFormat="1" applyFont="1" applyBorder="1" applyAlignment="1">
      <alignment horizontal="center" vertical="center" wrapText="1"/>
    </xf>
    <xf numFmtId="3" fontId="73" fillId="0" borderId="2" xfId="3" applyNumberFormat="1" applyFont="1" applyBorder="1" applyAlignment="1">
      <alignment horizontal="center"/>
    </xf>
    <xf numFmtId="0" fontId="15" fillId="0" borderId="0" xfId="3" applyFont="1" applyAlignment="1">
      <alignment horizontal="center"/>
    </xf>
    <xf numFmtId="3" fontId="15" fillId="0" borderId="0" xfId="3" applyNumberFormat="1" applyFont="1" applyAlignment="1">
      <alignment horizontal="center"/>
    </xf>
    <xf numFmtId="0" fontId="68" fillId="0" borderId="2" xfId="3" applyFont="1" applyBorder="1" applyAlignment="1">
      <alignment vertical="center" wrapText="1"/>
    </xf>
    <xf numFmtId="3" fontId="68" fillId="0" borderId="2" xfId="1" applyNumberFormat="1" applyFont="1" applyFill="1" applyBorder="1" applyAlignment="1">
      <alignment horizontal="right" vertical="center" wrapText="1"/>
    </xf>
    <xf numFmtId="3" fontId="26" fillId="0" borderId="0" xfId="3" applyNumberFormat="1" applyFont="1" applyAlignment="1">
      <alignment vertical="center"/>
    </xf>
    <xf numFmtId="3" fontId="68" fillId="0" borderId="2" xfId="3" applyNumberFormat="1" applyFont="1" applyBorder="1" applyAlignment="1">
      <alignment horizontal="right" vertical="center" wrapText="1"/>
    </xf>
    <xf numFmtId="3" fontId="68" fillId="0" borderId="2" xfId="3" applyNumberFormat="1" applyFont="1" applyBorder="1" applyAlignment="1">
      <alignment vertical="center"/>
    </xf>
    <xf numFmtId="0" fontId="69" fillId="0" borderId="2" xfId="3" applyFont="1" applyBorder="1" applyAlignment="1">
      <alignment horizontal="center" vertical="center" wrapText="1"/>
    </xf>
    <xf numFmtId="0" fontId="69" fillId="0" borderId="2" xfId="2" applyFont="1" applyBorder="1" applyAlignment="1">
      <alignment vertical="center" wrapText="1"/>
    </xf>
    <xf numFmtId="3" fontId="69" fillId="0" borderId="2" xfId="1" applyNumberFormat="1" applyFont="1" applyFill="1" applyBorder="1" applyAlignment="1">
      <alignment horizontal="right" vertical="center" wrapText="1"/>
    </xf>
    <xf numFmtId="3" fontId="69" fillId="0" borderId="2" xfId="3" applyNumberFormat="1" applyFont="1" applyBorder="1" applyAlignment="1">
      <alignment horizontal="right" vertical="center" wrapText="1"/>
    </xf>
    <xf numFmtId="3" fontId="69" fillId="0" borderId="2" xfId="3" applyNumberFormat="1" applyFont="1" applyBorder="1" applyAlignment="1">
      <alignment horizontal="center" vertical="center" wrapText="1"/>
    </xf>
    <xf numFmtId="3" fontId="69" fillId="0" borderId="2" xfId="3" applyNumberFormat="1" applyFont="1" applyBorder="1" applyAlignment="1">
      <alignment vertical="center"/>
    </xf>
    <xf numFmtId="0" fontId="37" fillId="4" borderId="0" xfId="3" applyFont="1" applyFill="1" applyAlignment="1">
      <alignment vertical="center"/>
    </xf>
    <xf numFmtId="3" fontId="37" fillId="4" borderId="0" xfId="3" applyNumberFormat="1" applyFont="1" applyFill="1" applyAlignment="1">
      <alignment vertical="center"/>
    </xf>
    <xf numFmtId="0" fontId="37" fillId="0" borderId="0" xfId="3" applyFont="1" applyAlignment="1">
      <alignment vertical="center"/>
    </xf>
    <xf numFmtId="3" fontId="37" fillId="0" borderId="0" xfId="3" applyNumberFormat="1" applyFont="1" applyAlignment="1">
      <alignment vertical="center"/>
    </xf>
    <xf numFmtId="3" fontId="69" fillId="0" borderId="0" xfId="3" applyNumberFormat="1" applyFont="1" applyAlignment="1">
      <alignment horizontal="right"/>
    </xf>
    <xf numFmtId="165" fontId="49" fillId="0" borderId="0" xfId="5" applyNumberFormat="1" applyFont="1" applyFill="1" applyBorder="1" applyAlignment="1">
      <alignment vertical="center" wrapText="1"/>
    </xf>
    <xf numFmtId="165" fontId="27" fillId="0" borderId="0" xfId="5" applyNumberFormat="1" applyFont="1" applyFill="1" applyAlignment="1">
      <alignment horizontal="center" vertical="center" wrapText="1"/>
    </xf>
    <xf numFmtId="165" fontId="47" fillId="0" borderId="0" xfId="5" applyNumberFormat="1" applyFont="1" applyFill="1" applyAlignment="1">
      <alignment vertical="center" wrapText="1"/>
    </xf>
    <xf numFmtId="0" fontId="67" fillId="0" borderId="0" xfId="3" applyFont="1"/>
    <xf numFmtId="165" fontId="27" fillId="0" borderId="0" xfId="5" applyNumberFormat="1" applyFont="1" applyFill="1" applyAlignment="1">
      <alignment horizontal="right" vertical="center" wrapText="1"/>
    </xf>
    <xf numFmtId="3" fontId="51" fillId="0" borderId="0" xfId="2" applyNumberFormat="1" applyFont="1" applyAlignment="1">
      <alignment vertical="center"/>
    </xf>
    <xf numFmtId="0" fontId="33" fillId="0" borderId="2" xfId="2" applyFont="1" applyBorder="1" applyAlignment="1">
      <alignment horizontal="center" vertical="center" wrapText="1"/>
    </xf>
    <xf numFmtId="0" fontId="51" fillId="0" borderId="0" xfId="2" applyFont="1"/>
    <xf numFmtId="0" fontId="37" fillId="0" borderId="0" xfId="2" applyFont="1"/>
    <xf numFmtId="0" fontId="51" fillId="0" borderId="0" xfId="2" applyFont="1" applyAlignment="1">
      <alignment horizontal="left"/>
    </xf>
    <xf numFmtId="0" fontId="3" fillId="0" borderId="2" xfId="2" applyFont="1" applyBorder="1" applyAlignment="1">
      <alignment horizontal="center" vertical="center" wrapText="1"/>
    </xf>
    <xf numFmtId="0" fontId="33" fillId="0" borderId="0" xfId="2" applyFont="1"/>
    <xf numFmtId="0" fontId="3" fillId="0" borderId="2" xfId="2" applyFont="1" applyBorder="1" applyAlignment="1">
      <alignment horizontal="center" wrapText="1"/>
    </xf>
    <xf numFmtId="165" fontId="3" fillId="0" borderId="2" xfId="2" applyNumberFormat="1" applyFont="1" applyBorder="1" applyAlignment="1">
      <alignment horizontal="center" vertical="center" wrapText="1"/>
    </xf>
    <xf numFmtId="165" fontId="3" fillId="0" borderId="2" xfId="1" applyNumberFormat="1" applyFont="1" applyBorder="1" applyAlignment="1">
      <alignment horizontal="center" vertical="center" wrapText="1"/>
    </xf>
    <xf numFmtId="10" fontId="3" fillId="0" borderId="2" xfId="4" applyNumberFormat="1" applyFont="1" applyBorder="1" applyAlignment="1">
      <alignment horizontal="center" vertical="center" wrapText="1"/>
    </xf>
    <xf numFmtId="0" fontId="26" fillId="0" borderId="0" xfId="2" applyFont="1"/>
    <xf numFmtId="0" fontId="51" fillId="0" borderId="2" xfId="2" applyFont="1" applyBorder="1" applyAlignment="1">
      <alignment horizontal="center" vertical="center" wrapText="1"/>
    </xf>
    <xf numFmtId="0" fontId="51" fillId="0" borderId="2" xfId="2" applyFont="1" applyBorder="1" applyAlignment="1">
      <alignment horizontal="left" vertical="center" wrapText="1"/>
    </xf>
    <xf numFmtId="165" fontId="51" fillId="0" borderId="2" xfId="1" applyNumberFormat="1" applyFont="1" applyFill="1" applyBorder="1" applyAlignment="1">
      <alignment horizontal="center" vertical="center" wrapText="1"/>
    </xf>
    <xf numFmtId="165" fontId="51" fillId="0" borderId="2" xfId="1" applyNumberFormat="1" applyFont="1" applyBorder="1" applyAlignment="1">
      <alignment horizontal="center" vertical="center" wrapText="1"/>
    </xf>
    <xf numFmtId="10" fontId="51" fillId="0" borderId="2" xfId="4" applyNumberFormat="1" applyFont="1" applyBorder="1" applyAlignment="1">
      <alignment horizontal="center" vertical="center" wrapText="1"/>
    </xf>
    <xf numFmtId="43" fontId="3" fillId="0" borderId="2" xfId="1" applyNumberFormat="1" applyFont="1" applyBorder="1" applyAlignment="1">
      <alignment horizontal="center" vertical="center" wrapText="1"/>
    </xf>
    <xf numFmtId="165" fontId="51" fillId="0" borderId="2" xfId="1" applyNumberFormat="1" applyFont="1" applyBorder="1" applyAlignment="1">
      <alignment horizontal="center" wrapText="1"/>
    </xf>
    <xf numFmtId="3" fontId="51" fillId="0" borderId="0" xfId="2" applyNumberFormat="1" applyFont="1"/>
    <xf numFmtId="3" fontId="51" fillId="0" borderId="2" xfId="1" applyNumberFormat="1" applyFont="1" applyFill="1" applyBorder="1" applyAlignment="1">
      <alignment horizontal="right" vertical="center" wrapText="1"/>
    </xf>
    <xf numFmtId="3" fontId="17" fillId="0" borderId="2" xfId="7" applyNumberFormat="1" applyFont="1" applyFill="1" applyBorder="1" applyAlignment="1">
      <alignment horizontal="right" vertical="center" wrapText="1"/>
    </xf>
    <xf numFmtId="170" fontId="51" fillId="0" borderId="2" xfId="1" applyNumberFormat="1" applyFont="1" applyFill="1" applyBorder="1" applyAlignment="1">
      <alignment horizontal="center" vertical="center" wrapText="1"/>
    </xf>
    <xf numFmtId="43" fontId="3" fillId="0" borderId="2" xfId="1" applyNumberFormat="1" applyFont="1" applyBorder="1" applyAlignment="1">
      <alignment horizontal="center" wrapText="1"/>
    </xf>
    <xf numFmtId="165" fontId="3" fillId="0" borderId="0" xfId="1" applyNumberFormat="1" applyFont="1"/>
    <xf numFmtId="0" fontId="17"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1" fillId="0" borderId="0" xfId="8" applyFont="1" applyAlignment="1">
      <alignment horizontal="center" vertical="center" wrapText="1"/>
    </xf>
    <xf numFmtId="0" fontId="82" fillId="0" borderId="0" xfId="8" applyFont="1" applyAlignment="1">
      <alignment vertical="center" wrapText="1"/>
    </xf>
    <xf numFmtId="165" fontId="82" fillId="0" borderId="0" xfId="5" applyNumberFormat="1" applyFont="1" applyAlignment="1">
      <alignment vertical="center" wrapText="1"/>
    </xf>
    <xf numFmtId="0" fontId="81" fillId="0" borderId="2" xfId="8" applyFont="1" applyBorder="1" applyAlignment="1">
      <alignment horizontal="center" vertical="center" wrapText="1"/>
    </xf>
    <xf numFmtId="165" fontId="81" fillId="0" borderId="2" xfId="5" applyNumberFormat="1" applyFont="1" applyBorder="1" applyAlignment="1">
      <alignment horizontal="center" vertical="center" wrapText="1"/>
    </xf>
    <xf numFmtId="0" fontId="84" fillId="0" borderId="2" xfId="8" applyFont="1" applyBorder="1" applyAlignment="1">
      <alignment horizontal="center" vertical="center" wrapText="1"/>
    </xf>
    <xf numFmtId="0" fontId="84" fillId="0" borderId="2" xfId="8" applyFont="1" applyBorder="1" applyAlignment="1">
      <alignment horizontal="left" vertical="center" wrapText="1"/>
    </xf>
    <xf numFmtId="165" fontId="84" fillId="0" borderId="2" xfId="5" applyNumberFormat="1" applyFont="1" applyBorder="1" applyAlignment="1">
      <alignment horizontal="center" vertical="center" wrapText="1"/>
    </xf>
    <xf numFmtId="165" fontId="84" fillId="0" borderId="2" xfId="8" applyNumberFormat="1" applyFont="1" applyBorder="1" applyAlignment="1">
      <alignment horizontal="center" vertical="center" wrapText="1"/>
    </xf>
    <xf numFmtId="0" fontId="84" fillId="0" borderId="0" xfId="8" applyFont="1" applyAlignment="1">
      <alignment horizontal="center" vertical="center" wrapText="1"/>
    </xf>
    <xf numFmtId="165" fontId="84" fillId="0" borderId="0" xfId="5" applyNumberFormat="1" applyFont="1" applyAlignment="1">
      <alignment horizontal="center" vertical="center" wrapText="1"/>
    </xf>
    <xf numFmtId="0" fontId="82" fillId="0" borderId="2" xfId="8" applyFont="1" applyBorder="1" applyAlignment="1">
      <alignment horizontal="center" vertical="center" wrapText="1"/>
    </xf>
    <xf numFmtId="0" fontId="82" fillId="0" borderId="2" xfId="8" applyFont="1" applyBorder="1" applyAlignment="1">
      <alignment vertical="center" wrapText="1"/>
    </xf>
    <xf numFmtId="165" fontId="82" fillId="0" borderId="2" xfId="5" applyNumberFormat="1" applyFont="1" applyBorder="1" applyAlignment="1">
      <alignment vertical="center" wrapText="1"/>
    </xf>
    <xf numFmtId="165" fontId="82" fillId="0" borderId="2" xfId="8" applyNumberFormat="1" applyFont="1" applyBorder="1" applyAlignment="1">
      <alignment vertical="center" wrapText="1"/>
    </xf>
    <xf numFmtId="0" fontId="84" fillId="0" borderId="2" xfId="8" applyFont="1" applyBorder="1" applyAlignment="1">
      <alignment vertical="center" wrapText="1"/>
    </xf>
    <xf numFmtId="165" fontId="84" fillId="0" borderId="2" xfId="5" applyNumberFormat="1" applyFont="1" applyBorder="1" applyAlignment="1">
      <alignment vertical="center" wrapText="1"/>
    </xf>
    <xf numFmtId="165" fontId="84" fillId="0" borderId="2" xfId="8" applyNumberFormat="1" applyFont="1" applyBorder="1" applyAlignment="1">
      <alignment vertical="center" wrapText="1"/>
    </xf>
    <xf numFmtId="0" fontId="84" fillId="0" borderId="0" xfId="8" applyFont="1" applyAlignment="1">
      <alignment vertical="center" wrapText="1"/>
    </xf>
    <xf numFmtId="165" fontId="84" fillId="0" borderId="0" xfId="5" applyNumberFormat="1" applyFont="1" applyAlignment="1">
      <alignment vertical="center" wrapText="1"/>
    </xf>
    <xf numFmtId="0" fontId="17" fillId="0" borderId="0" xfId="8" applyFont="1" applyAlignment="1">
      <alignment vertical="center"/>
    </xf>
    <xf numFmtId="3" fontId="17" fillId="0" borderId="0" xfId="1" applyNumberFormat="1" applyFont="1" applyFill="1" applyAlignment="1">
      <alignment vertical="center"/>
    </xf>
    <xf numFmtId="165" fontId="62" fillId="0" borderId="0" xfId="1" applyNumberFormat="1" applyFont="1" applyFill="1"/>
    <xf numFmtId="0" fontId="3" fillId="0" borderId="0" xfId="0" applyFont="1" applyAlignment="1">
      <alignment horizontal="right" vertical="center"/>
    </xf>
    <xf numFmtId="0" fontId="3" fillId="0" borderId="2" xfId="0" applyFont="1" applyBorder="1" applyAlignment="1">
      <alignment horizontal="center" vertical="center" wrapText="1"/>
    </xf>
    <xf numFmtId="165" fontId="3" fillId="0" borderId="2" xfId="1" applyNumberFormat="1" applyFont="1" applyFill="1" applyBorder="1" applyAlignment="1">
      <alignment horizontal="center" vertical="center" wrapText="1"/>
    </xf>
    <xf numFmtId="165" fontId="0" fillId="0" borderId="0" xfId="0" applyNumberFormat="1"/>
    <xf numFmtId="0" fontId="19" fillId="0" borderId="2" xfId="0" applyFont="1" applyBorder="1" applyAlignment="1">
      <alignment horizontal="center" vertical="center" wrapText="1"/>
    </xf>
    <xf numFmtId="0" fontId="3" fillId="0" borderId="2" xfId="0" applyFont="1" applyBorder="1" applyAlignment="1">
      <alignment vertical="center" wrapText="1"/>
    </xf>
    <xf numFmtId="165" fontId="3" fillId="0" borderId="2" xfId="1" applyNumberFormat="1" applyFont="1" applyFill="1" applyBorder="1" applyAlignment="1">
      <alignment horizontal="right" vertical="center" wrapText="1"/>
    </xf>
    <xf numFmtId="0" fontId="86" fillId="0" borderId="0" xfId="0" applyFont="1"/>
    <xf numFmtId="0" fontId="51" fillId="0" borderId="2" xfId="0" applyFont="1" applyBorder="1" applyAlignment="1">
      <alignment horizontal="center" vertical="center" wrapText="1"/>
    </xf>
    <xf numFmtId="0" fontId="51" fillId="0" borderId="2" xfId="0" applyFont="1" applyBorder="1" applyAlignment="1">
      <alignment vertical="center" wrapText="1"/>
    </xf>
    <xf numFmtId="165" fontId="51" fillId="0" borderId="2" xfId="1" applyNumberFormat="1" applyFont="1" applyFill="1" applyBorder="1" applyAlignment="1">
      <alignment horizontal="right" vertical="center" wrapText="1"/>
    </xf>
    <xf numFmtId="165" fontId="67" fillId="0" borderId="0" xfId="1" applyNumberFormat="1" applyFont="1" applyFill="1" applyAlignment="1">
      <alignment horizontal="center" vertical="center" wrapText="1"/>
    </xf>
    <xf numFmtId="165" fontId="9" fillId="0" borderId="0" xfId="1" applyNumberFormat="1" applyFont="1" applyFill="1" applyAlignment="1">
      <alignment horizontal="center" vertical="center" wrapText="1"/>
    </xf>
    <xf numFmtId="165" fontId="50" fillId="0" borderId="0" xfId="1" applyNumberFormat="1" applyFont="1" applyFill="1" applyAlignment="1">
      <alignment vertical="center"/>
    </xf>
    <xf numFmtId="172" fontId="31" fillId="3" borderId="0" xfId="1" applyNumberFormat="1" applyFont="1" applyFill="1"/>
    <xf numFmtId="165" fontId="62" fillId="0" borderId="0" xfId="1" applyNumberFormat="1" applyFont="1"/>
    <xf numFmtId="0" fontId="3" fillId="0" borderId="0" xfId="0" applyFont="1" applyAlignment="1">
      <alignment vertical="center"/>
    </xf>
    <xf numFmtId="0" fontId="3" fillId="0" borderId="0" xfId="2" applyFont="1" applyAlignment="1">
      <alignment horizontal="left"/>
    </xf>
    <xf numFmtId="172" fontId="13" fillId="3" borderId="2" xfId="1"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87" fillId="0" borderId="0" xfId="0" applyFont="1"/>
    <xf numFmtId="172" fontId="17" fillId="3" borderId="2" xfId="1" applyNumberFormat="1" applyFont="1" applyFill="1" applyBorder="1" applyAlignment="1">
      <alignment horizontal="center" vertical="center" wrapText="1"/>
    </xf>
    <xf numFmtId="9" fontId="51" fillId="0" borderId="2" xfId="4" applyFont="1" applyBorder="1" applyAlignment="1">
      <alignment vertical="center" wrapText="1"/>
    </xf>
    <xf numFmtId="165" fontId="13" fillId="3" borderId="2" xfId="1" applyNumberFormat="1" applyFont="1" applyFill="1" applyBorder="1" applyAlignment="1">
      <alignment horizontal="right" vertical="center" wrapText="1"/>
    </xf>
    <xf numFmtId="165" fontId="3" fillId="0" borderId="2" xfId="1" applyNumberFormat="1" applyFont="1" applyBorder="1" applyAlignment="1">
      <alignment horizontal="right" vertical="center" wrapText="1"/>
    </xf>
    <xf numFmtId="10" fontId="3" fillId="0" borderId="2" xfId="4" applyNumberFormat="1" applyFont="1" applyBorder="1" applyAlignment="1">
      <alignment horizontal="right" vertical="center" wrapText="1"/>
    </xf>
    <xf numFmtId="165" fontId="17" fillId="3" borderId="2" xfId="1" applyNumberFormat="1" applyFont="1" applyFill="1" applyBorder="1" applyAlignment="1">
      <alignment horizontal="right" vertical="center" wrapText="1"/>
    </xf>
    <xf numFmtId="165" fontId="51" fillId="0" borderId="2" xfId="1" applyNumberFormat="1" applyFont="1" applyBorder="1" applyAlignment="1">
      <alignment horizontal="right" vertical="center" wrapText="1"/>
    </xf>
    <xf numFmtId="10" fontId="51" fillId="0" borderId="2" xfId="4" applyNumberFormat="1" applyFont="1" applyBorder="1" applyAlignment="1">
      <alignment horizontal="right" vertical="center" wrapText="1"/>
    </xf>
    <xf numFmtId="0" fontId="19" fillId="0" borderId="2" xfId="0" applyFont="1" applyBorder="1" applyAlignment="1">
      <alignment vertical="center" wrapText="1"/>
    </xf>
    <xf numFmtId="165" fontId="14" fillId="3" borderId="2" xfId="1" applyNumberFormat="1" applyFont="1" applyFill="1" applyBorder="1" applyAlignment="1">
      <alignment horizontal="right" vertical="center" wrapText="1"/>
    </xf>
    <xf numFmtId="165" fontId="19" fillId="0" borderId="2" xfId="1" applyNumberFormat="1" applyFont="1" applyBorder="1" applyAlignment="1">
      <alignment horizontal="right" vertical="center" wrapText="1"/>
    </xf>
    <xf numFmtId="10" fontId="19" fillId="0" borderId="2" xfId="4" applyNumberFormat="1" applyFont="1" applyBorder="1" applyAlignment="1">
      <alignment horizontal="right" vertical="center" wrapText="1"/>
    </xf>
    <xf numFmtId="172" fontId="17" fillId="3" borderId="2" xfId="1" applyNumberFormat="1" applyFont="1" applyFill="1" applyBorder="1" applyAlignment="1">
      <alignment horizontal="right" vertical="center" wrapText="1"/>
    </xf>
    <xf numFmtId="9" fontId="51" fillId="0" borderId="2" xfId="4" applyFont="1" applyBorder="1" applyAlignment="1">
      <alignment horizontal="right" vertical="center" wrapText="1"/>
    </xf>
    <xf numFmtId="165" fontId="13" fillId="0" borderId="2" xfId="1" applyNumberFormat="1" applyFont="1" applyBorder="1" applyAlignment="1">
      <alignment horizontal="right" vertical="center" wrapText="1"/>
    </xf>
    <xf numFmtId="172" fontId="3" fillId="3" borderId="2" xfId="1" applyNumberFormat="1" applyFont="1" applyFill="1" applyBorder="1" applyAlignment="1">
      <alignment horizontal="right" vertical="center" wrapText="1"/>
    </xf>
    <xf numFmtId="165" fontId="51" fillId="3" borderId="2" xfId="1" applyNumberFormat="1" applyFont="1" applyFill="1" applyBorder="1" applyAlignment="1">
      <alignment horizontal="right" vertical="center" wrapText="1"/>
    </xf>
    <xf numFmtId="9" fontId="19" fillId="0" borderId="2" xfId="4" applyFont="1" applyBorder="1" applyAlignment="1">
      <alignment horizontal="right" vertical="center" wrapText="1"/>
    </xf>
    <xf numFmtId="165" fontId="3" fillId="3" borderId="2" xfId="1" applyNumberFormat="1" applyFont="1" applyFill="1" applyBorder="1" applyAlignment="1">
      <alignment horizontal="right" vertical="center" wrapText="1"/>
    </xf>
    <xf numFmtId="0" fontId="19" fillId="0" borderId="0" xfId="0" applyFont="1" applyAlignment="1">
      <alignment vertical="center" wrapText="1"/>
    </xf>
    <xf numFmtId="165" fontId="67" fillId="0" borderId="0" xfId="1" applyNumberFormat="1" applyFont="1" applyAlignment="1">
      <alignment horizontal="center" vertical="center" wrapText="1"/>
    </xf>
    <xf numFmtId="0" fontId="0" fillId="0" borderId="0" xfId="0" applyAlignment="1">
      <alignment horizontal="left"/>
    </xf>
    <xf numFmtId="165" fontId="27" fillId="0" borderId="0" xfId="1" applyNumberFormat="1" applyFont="1" applyAlignment="1">
      <alignment horizontal="center" vertical="center" wrapText="1"/>
    </xf>
    <xf numFmtId="165" fontId="30" fillId="3" borderId="0" xfId="1" applyNumberFormat="1" applyFont="1" applyFill="1" applyAlignment="1">
      <alignment horizontal="center" vertical="center" wrapText="1"/>
    </xf>
    <xf numFmtId="165" fontId="9" fillId="0" borderId="0" xfId="1" applyNumberFormat="1" applyFont="1" applyAlignment="1">
      <alignment horizontal="center" vertical="center" wrapText="1"/>
    </xf>
    <xf numFmtId="165" fontId="9" fillId="0" borderId="0" xfId="1" applyNumberFormat="1" applyFont="1" applyAlignment="1">
      <alignment vertical="center" wrapText="1"/>
    </xf>
    <xf numFmtId="0" fontId="30" fillId="3" borderId="0" xfId="3" applyFont="1" applyFill="1" applyAlignment="1">
      <alignment vertical="center" wrapText="1"/>
    </xf>
    <xf numFmtId="0" fontId="9" fillId="0" borderId="0" xfId="3" applyFont="1" applyAlignment="1">
      <alignment vertical="center" wrapText="1"/>
    </xf>
    <xf numFmtId="165" fontId="29" fillId="3" borderId="0" xfId="1" applyNumberFormat="1" applyFont="1" applyFill="1" applyAlignment="1">
      <alignment vertical="center"/>
    </xf>
    <xf numFmtId="165" fontId="50" fillId="0" borderId="0" xfId="1" applyNumberFormat="1" applyFont="1" applyAlignment="1">
      <alignment vertical="center"/>
    </xf>
    <xf numFmtId="0" fontId="17" fillId="0" borderId="2" xfId="6" applyFont="1" applyBorder="1" applyAlignment="1">
      <alignment vertical="center" wrapText="1"/>
    </xf>
    <xf numFmtId="3" fontId="0" fillId="0" borderId="0" xfId="0" applyNumberFormat="1"/>
    <xf numFmtId="165" fontId="19" fillId="0" borderId="2" xfId="1" applyNumberFormat="1" applyFont="1" applyFill="1" applyBorder="1" applyAlignment="1">
      <alignment horizontal="right" vertical="center" wrapText="1"/>
    </xf>
    <xf numFmtId="0" fontId="94" fillId="0" borderId="0" xfId="0" applyFont="1"/>
    <xf numFmtId="165" fontId="48" fillId="0" borderId="0" xfId="1" applyNumberFormat="1" applyFont="1" applyAlignment="1">
      <alignment vertical="center" wrapText="1"/>
    </xf>
    <xf numFmtId="165" fontId="95" fillId="0" borderId="0" xfId="1" applyNumberFormat="1" applyFont="1" applyAlignment="1">
      <alignment horizontal="center" vertical="center" wrapText="1"/>
    </xf>
    <xf numFmtId="165" fontId="45" fillId="0" borderId="0" xfId="1" applyNumberFormat="1" applyFont="1" applyAlignment="1">
      <alignment vertical="center"/>
    </xf>
    <xf numFmtId="3" fontId="62" fillId="0" borderId="0" xfId="1" applyNumberFormat="1" applyFont="1" applyFill="1"/>
    <xf numFmtId="165" fontId="19" fillId="0" borderId="2" xfId="1" applyNumberFormat="1" applyFont="1" applyFill="1" applyBorder="1" applyAlignment="1">
      <alignment horizontal="center" vertical="center" wrapText="1"/>
    </xf>
    <xf numFmtId="165" fontId="19" fillId="0" borderId="2" xfId="1" quotePrefix="1" applyNumberFormat="1" applyFont="1" applyFill="1" applyBorder="1" applyAlignment="1">
      <alignment horizontal="center" vertical="center" wrapText="1"/>
    </xf>
    <xf numFmtId="173" fontId="3" fillId="0" borderId="2" xfId="0" applyNumberFormat="1" applyFont="1" applyBorder="1" applyAlignment="1">
      <alignment horizontal="right" vertical="center" wrapText="1"/>
    </xf>
    <xf numFmtId="173" fontId="51" fillId="0" borderId="2" xfId="0" applyNumberFormat="1" applyFont="1" applyBorder="1" applyAlignment="1">
      <alignment horizontal="right" vertical="center" wrapText="1"/>
    </xf>
    <xf numFmtId="173" fontId="51" fillId="0" borderId="2" xfId="5" applyNumberFormat="1" applyFont="1" applyFill="1" applyBorder="1" applyAlignment="1">
      <alignment horizontal="right" vertical="center" wrapText="1"/>
    </xf>
    <xf numFmtId="173" fontId="51" fillId="0" borderId="2" xfId="5" applyNumberFormat="1" applyFont="1" applyBorder="1" applyAlignment="1">
      <alignment horizontal="right" vertical="center" wrapText="1"/>
    </xf>
    <xf numFmtId="173" fontId="19" fillId="0" borderId="2" xfId="0" applyNumberFormat="1" applyFont="1" applyBorder="1" applyAlignment="1">
      <alignment horizontal="right" vertical="center" wrapText="1"/>
    </xf>
    <xf numFmtId="173" fontId="19" fillId="0" borderId="2" xfId="5" applyNumberFormat="1" applyFont="1" applyFill="1" applyBorder="1" applyAlignment="1">
      <alignment horizontal="right" vertical="center" wrapText="1"/>
    </xf>
    <xf numFmtId="173" fontId="19" fillId="0" borderId="2" xfId="5" applyNumberFormat="1" applyFont="1" applyBorder="1" applyAlignment="1">
      <alignment horizontal="right" vertical="center" wrapText="1"/>
    </xf>
    <xf numFmtId="173" fontId="19" fillId="3" borderId="2" xfId="5" applyNumberFormat="1" applyFont="1" applyFill="1" applyBorder="1" applyAlignment="1">
      <alignment horizontal="right" vertical="center" wrapText="1"/>
    </xf>
    <xf numFmtId="10" fontId="19" fillId="3" borderId="2" xfId="4" applyNumberFormat="1" applyFont="1" applyFill="1" applyBorder="1" applyAlignment="1">
      <alignment horizontal="right" vertical="center" wrapText="1"/>
    </xf>
    <xf numFmtId="10" fontId="51" fillId="3" borderId="2" xfId="4" applyNumberFormat="1" applyFont="1" applyFill="1" applyBorder="1" applyAlignment="1">
      <alignment horizontal="right" vertical="center" wrapText="1"/>
    </xf>
    <xf numFmtId="0" fontId="51" fillId="3" borderId="2" xfId="0" applyFont="1" applyFill="1" applyBorder="1" applyAlignment="1">
      <alignment horizontal="center" vertical="center" wrapText="1"/>
    </xf>
    <xf numFmtId="0" fontId="51" fillId="3" borderId="2" xfId="0" applyFont="1" applyFill="1" applyBorder="1" applyAlignment="1">
      <alignment vertical="center" wrapText="1"/>
    </xf>
    <xf numFmtId="173" fontId="51" fillId="3" borderId="2" xfId="0" applyNumberFormat="1" applyFont="1" applyFill="1" applyBorder="1" applyAlignment="1">
      <alignment horizontal="right" vertical="center" wrapText="1"/>
    </xf>
    <xf numFmtId="173" fontId="51" fillId="3" borderId="2" xfId="5" applyNumberFormat="1" applyFont="1" applyFill="1" applyBorder="1" applyAlignment="1">
      <alignment horizontal="right" vertical="center" wrapText="1"/>
    </xf>
    <xf numFmtId="9" fontId="17" fillId="3" borderId="2" xfId="4" applyFont="1" applyFill="1" applyBorder="1" applyAlignment="1">
      <alignment horizontal="right" vertical="center" wrapText="1"/>
    </xf>
    <xf numFmtId="0" fontId="0" fillId="3" borderId="0" xfId="0" applyFill="1"/>
    <xf numFmtId="173" fontId="3" fillId="0" borderId="2" xfId="5" applyNumberFormat="1" applyFont="1" applyFill="1" applyBorder="1" applyAlignment="1">
      <alignment horizontal="right" vertical="center" wrapText="1"/>
    </xf>
    <xf numFmtId="165" fontId="62" fillId="0" borderId="0" xfId="1" applyNumberFormat="1" applyFont="1" applyFill="1" applyAlignment="1"/>
    <xf numFmtId="165" fontId="95" fillId="0" borderId="24" xfId="1" applyNumberFormat="1" applyFont="1" applyBorder="1" applyAlignment="1">
      <alignment wrapText="1"/>
    </xf>
    <xf numFmtId="9" fontId="96" fillId="0" borderId="0" xfId="4" applyFont="1" applyFill="1"/>
    <xf numFmtId="0" fontId="97" fillId="0" borderId="0" xfId="0" applyFont="1"/>
    <xf numFmtId="0" fontId="26" fillId="0" borderId="0" xfId="2" applyFont="1" applyAlignment="1">
      <alignment vertical="top" wrapText="1"/>
    </xf>
    <xf numFmtId="0" fontId="62" fillId="0" borderId="0" xfId="0" applyFont="1" applyAlignment="1">
      <alignment vertical="center"/>
    </xf>
    <xf numFmtId="0" fontId="0" fillId="0" borderId="0" xfId="0" applyAlignment="1">
      <alignment vertical="center"/>
    </xf>
    <xf numFmtId="0" fontId="26" fillId="0" borderId="0" xfId="2" applyFont="1" applyAlignment="1">
      <alignment horizontal="center"/>
    </xf>
    <xf numFmtId="0" fontId="26" fillId="0" borderId="0" xfId="0" applyFont="1" applyAlignment="1">
      <alignment horizontal="right" vertical="center"/>
    </xf>
    <xf numFmtId="0" fontId="94" fillId="0" borderId="0" xfId="0" applyFont="1" applyAlignment="1">
      <alignment vertical="center"/>
    </xf>
    <xf numFmtId="0" fontId="87" fillId="0" borderId="0" xfId="0" applyFont="1" applyAlignment="1">
      <alignment vertical="center"/>
    </xf>
    <xf numFmtId="165" fontId="3" fillId="0" borderId="2" xfId="0" applyNumberFormat="1" applyFont="1" applyBorder="1" applyAlignment="1">
      <alignment horizontal="center" vertical="center" wrapText="1"/>
    </xf>
    <xf numFmtId="174" fontId="3" fillId="0" borderId="2" xfId="4" applyNumberFormat="1" applyFont="1" applyFill="1" applyBorder="1" applyAlignment="1">
      <alignment horizontal="center" vertical="center" wrapText="1"/>
    </xf>
    <xf numFmtId="0" fontId="23" fillId="0" borderId="0" xfId="0" applyFont="1" applyAlignment="1">
      <alignment vertical="center"/>
    </xf>
    <xf numFmtId="165" fontId="3" fillId="0" borderId="2" xfId="1" applyNumberFormat="1" applyFont="1" applyFill="1" applyBorder="1" applyAlignment="1">
      <alignment horizontal="right" vertical="center"/>
    </xf>
    <xf numFmtId="0" fontId="74" fillId="0" borderId="0" xfId="0" applyFont="1" applyAlignment="1">
      <alignment vertical="center"/>
    </xf>
    <xf numFmtId="0" fontId="13" fillId="0" borderId="2" xfId="0" applyFont="1" applyBorder="1" applyAlignment="1">
      <alignment vertical="center" wrapText="1"/>
    </xf>
    <xf numFmtId="174" fontId="3" fillId="0" borderId="2" xfId="14" applyNumberFormat="1" applyFont="1" applyFill="1" applyBorder="1" applyAlignment="1">
      <alignment horizontal="center" vertical="center" wrapText="1"/>
    </xf>
    <xf numFmtId="0" fontId="17" fillId="0" borderId="2" xfId="0" applyFont="1" applyBorder="1" applyAlignment="1">
      <alignment vertical="center" wrapText="1"/>
    </xf>
    <xf numFmtId="165" fontId="17" fillId="2" borderId="2" xfId="5" applyNumberFormat="1" applyFont="1" applyFill="1" applyBorder="1" applyAlignment="1">
      <alignment horizontal="center" vertical="center" wrapText="1"/>
    </xf>
    <xf numFmtId="174" fontId="51" fillId="0" borderId="2" xfId="14" applyNumberFormat="1" applyFont="1" applyFill="1" applyBorder="1" applyAlignment="1">
      <alignment horizontal="center" vertical="center" wrapText="1"/>
    </xf>
    <xf numFmtId="174" fontId="51" fillId="0" borderId="2" xfId="4" applyNumberFormat="1" applyFont="1" applyFill="1" applyBorder="1" applyAlignment="1">
      <alignment horizontal="center" vertical="center" wrapText="1"/>
    </xf>
    <xf numFmtId="0" fontId="23" fillId="5" borderId="0" xfId="0" applyFont="1" applyFill="1" applyAlignment="1">
      <alignment vertical="center"/>
    </xf>
    <xf numFmtId="0" fontId="17" fillId="0" borderId="0" xfId="0" applyFont="1" applyAlignment="1">
      <alignment horizontal="center" vertical="center" wrapText="1"/>
    </xf>
    <xf numFmtId="0" fontId="17" fillId="0" borderId="0" xfId="0" applyFont="1" applyAlignment="1">
      <alignment vertical="center" wrapText="1"/>
    </xf>
    <xf numFmtId="165" fontId="17" fillId="0" borderId="0" xfId="5" applyNumberFormat="1" applyFont="1" applyFill="1" applyBorder="1" applyAlignment="1">
      <alignment horizontal="center" vertical="center" wrapText="1"/>
    </xf>
    <xf numFmtId="165" fontId="51" fillId="0" borderId="0" xfId="1" applyNumberFormat="1" applyFont="1" applyFill="1" applyBorder="1" applyAlignment="1">
      <alignment horizontal="center" vertical="center" wrapText="1"/>
    </xf>
    <xf numFmtId="165" fontId="17" fillId="0" borderId="24" xfId="5" applyNumberFormat="1" applyFont="1" applyFill="1" applyBorder="1" applyAlignment="1">
      <alignment horizontal="center" vertical="center" wrapText="1"/>
    </xf>
    <xf numFmtId="9" fontId="51" fillId="0" borderId="24" xfId="14" applyFont="1" applyFill="1" applyBorder="1" applyAlignment="1">
      <alignment horizontal="center" vertical="center" wrapText="1"/>
    </xf>
    <xf numFmtId="0" fontId="97" fillId="0" borderId="0" xfId="0" applyFont="1" applyAlignment="1">
      <alignment horizontal="left" vertical="center"/>
    </xf>
    <xf numFmtId="0" fontId="97" fillId="0" borderId="0" xfId="0" applyFont="1" applyAlignment="1">
      <alignment vertical="center"/>
    </xf>
    <xf numFmtId="165" fontId="101" fillId="0" borderId="0" xfId="1" applyNumberFormat="1" applyFont="1" applyFill="1" applyBorder="1" applyAlignment="1">
      <alignment vertical="center" wrapText="1"/>
    </xf>
    <xf numFmtId="165" fontId="97" fillId="0" borderId="0" xfId="0" applyNumberFormat="1" applyFont="1" applyAlignment="1">
      <alignment vertical="center"/>
    </xf>
    <xf numFmtId="165" fontId="102" fillId="0" borderId="0" xfId="1" applyNumberFormat="1" applyFont="1" applyFill="1" applyAlignment="1">
      <alignment vertical="center" wrapText="1"/>
    </xf>
    <xf numFmtId="165" fontId="101" fillId="0" borderId="0" xfId="1" applyNumberFormat="1" applyFont="1" applyFill="1" applyAlignment="1">
      <alignment horizontal="center" vertical="center" wrapText="1"/>
    </xf>
    <xf numFmtId="9" fontId="103" fillId="0" borderId="0" xfId="4" applyFont="1" applyFill="1"/>
    <xf numFmtId="0" fontId="101" fillId="0" borderId="0" xfId="3" applyFont="1" applyAlignment="1">
      <alignment vertical="center" wrapText="1"/>
    </xf>
    <xf numFmtId="165" fontId="102" fillId="0" borderId="0" xfId="1" applyNumberFormat="1" applyFont="1" applyFill="1" applyAlignment="1">
      <alignment vertical="center"/>
    </xf>
    <xf numFmtId="0" fontId="31" fillId="3" borderId="0" xfId="0" applyFont="1" applyFill="1"/>
    <xf numFmtId="0" fontId="13" fillId="3" borderId="0" xfId="0" applyFont="1" applyFill="1" applyAlignment="1">
      <alignment horizontal="right" vertical="center"/>
    </xf>
    <xf numFmtId="0" fontId="13" fillId="3" borderId="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104" fillId="3" borderId="0" xfId="0" applyFont="1" applyFill="1"/>
    <xf numFmtId="0" fontId="105" fillId="0" borderId="0" xfId="0" applyFont="1"/>
    <xf numFmtId="0" fontId="54" fillId="0" borderId="2" xfId="0" applyFont="1" applyBorder="1" applyAlignment="1">
      <alignment vertical="center" wrapText="1"/>
    </xf>
    <xf numFmtId="3" fontId="54" fillId="0" borderId="2" xfId="0" applyNumberFormat="1" applyFont="1" applyBorder="1" applyAlignment="1">
      <alignment vertical="center" wrapText="1"/>
    </xf>
    <xf numFmtId="10" fontId="54" fillId="0" borderId="2" xfId="4" applyNumberFormat="1" applyFont="1" applyBorder="1" applyAlignment="1">
      <alignment vertical="center" wrapText="1"/>
    </xf>
    <xf numFmtId="9" fontId="54" fillId="0" borderId="2" xfId="14" applyFont="1" applyBorder="1" applyAlignment="1">
      <alignment vertical="center" wrapText="1"/>
    </xf>
    <xf numFmtId="0" fontId="106" fillId="0" borderId="0" xfId="0" applyFont="1"/>
    <xf numFmtId="0" fontId="7" fillId="0" borderId="27" xfId="0" applyFont="1" applyBorder="1" applyAlignment="1">
      <alignment horizontal="center" vertical="center" wrapText="1"/>
    </xf>
    <xf numFmtId="0" fontId="7" fillId="0" borderId="27" xfId="0" applyFont="1" applyBorder="1" applyAlignment="1">
      <alignment vertical="center" wrapText="1"/>
    </xf>
    <xf numFmtId="165" fontId="107" fillId="0" borderId="27" xfId="1" applyNumberFormat="1" applyFont="1" applyBorder="1" applyAlignment="1">
      <alignment vertical="center"/>
    </xf>
    <xf numFmtId="3" fontId="7" fillId="0" borderId="27" xfId="0" applyNumberFormat="1" applyFont="1" applyBorder="1" applyAlignment="1">
      <alignment vertical="center" wrapText="1"/>
    </xf>
    <xf numFmtId="10" fontId="7" fillId="0" borderId="27" xfId="14" applyNumberFormat="1" applyFont="1" applyBorder="1" applyAlignment="1">
      <alignment vertical="center" wrapText="1"/>
    </xf>
    <xf numFmtId="9" fontId="7" fillId="0" borderId="27" xfId="14" applyFont="1" applyBorder="1" applyAlignment="1">
      <alignment vertical="center" wrapText="1"/>
    </xf>
    <xf numFmtId="0" fontId="7" fillId="0" borderId="27" xfId="14" applyNumberFormat="1" applyFont="1" applyBorder="1" applyAlignment="1">
      <alignment vertical="center" wrapText="1"/>
    </xf>
    <xf numFmtId="0" fontId="7" fillId="0" borderId="22" xfId="0" applyFont="1" applyBorder="1" applyAlignment="1">
      <alignment horizontal="center" vertical="center" wrapText="1"/>
    </xf>
    <xf numFmtId="0" fontId="7" fillId="0" borderId="22" xfId="0" applyFont="1" applyBorder="1" applyAlignment="1">
      <alignment vertical="center" wrapText="1"/>
    </xf>
    <xf numFmtId="165" fontId="107" fillId="0" borderId="22" xfId="1" applyNumberFormat="1" applyFont="1" applyBorder="1" applyAlignment="1">
      <alignment vertical="center"/>
    </xf>
    <xf numFmtId="3" fontId="7" fillId="0" borderId="22" xfId="0" applyNumberFormat="1" applyFont="1" applyBorder="1" applyAlignment="1">
      <alignment vertical="center" wrapText="1"/>
    </xf>
    <xf numFmtId="10" fontId="7" fillId="0" borderId="22" xfId="14" applyNumberFormat="1" applyFont="1" applyBorder="1" applyAlignment="1">
      <alignment vertical="center" wrapText="1"/>
    </xf>
    <xf numFmtId="9" fontId="7" fillId="0" borderId="22" xfId="14" applyFont="1" applyBorder="1" applyAlignment="1">
      <alignment vertical="center" wrapText="1"/>
    </xf>
    <xf numFmtId="0" fontId="7" fillId="0" borderId="23" xfId="0" applyFont="1" applyBorder="1" applyAlignment="1">
      <alignment horizontal="center" vertical="center" wrapText="1"/>
    </xf>
    <xf numFmtId="0" fontId="7" fillId="0" borderId="23" xfId="0" applyFont="1" applyBorder="1" applyAlignment="1">
      <alignment vertical="center" wrapText="1"/>
    </xf>
    <xf numFmtId="165" fontId="107" fillId="0" borderId="23" xfId="1" applyNumberFormat="1" applyFont="1" applyBorder="1" applyAlignment="1">
      <alignment vertical="center"/>
    </xf>
    <xf numFmtId="3" fontId="7" fillId="0" borderId="23" xfId="0" applyNumberFormat="1" applyFont="1" applyBorder="1" applyAlignment="1">
      <alignment vertical="center" wrapText="1"/>
    </xf>
    <xf numFmtId="10" fontId="7" fillId="0" borderId="23" xfId="14" applyNumberFormat="1" applyFont="1" applyBorder="1" applyAlignment="1">
      <alignment vertical="center" wrapText="1"/>
    </xf>
    <xf numFmtId="9" fontId="7" fillId="0" borderId="23" xfId="14" applyFont="1" applyBorder="1" applyAlignment="1">
      <alignment vertical="center" wrapText="1"/>
    </xf>
    <xf numFmtId="0" fontId="108" fillId="3" borderId="0" xfId="0" applyFont="1" applyFill="1" applyAlignment="1">
      <alignment vertical="center"/>
    </xf>
    <xf numFmtId="0" fontId="96" fillId="3" borderId="0" xfId="0" applyFont="1" applyFill="1"/>
    <xf numFmtId="3" fontId="51" fillId="0" borderId="2" xfId="2" applyNumberFormat="1" applyFont="1" applyBorder="1" applyAlignment="1">
      <alignment vertical="center"/>
    </xf>
    <xf numFmtId="0" fontId="51" fillId="0" borderId="0" xfId="2" applyFont="1" applyAlignment="1">
      <alignment horizontal="center" vertical="top" wrapText="1"/>
    </xf>
    <xf numFmtId="165" fontId="7" fillId="5" borderId="2" xfId="1" applyNumberFormat="1" applyFont="1" applyFill="1" applyBorder="1" applyAlignment="1">
      <alignment horizontal="right" vertical="center" wrapText="1"/>
    </xf>
    <xf numFmtId="166" fontId="38" fillId="0" borderId="0" xfId="3" applyNumberFormat="1" applyFont="1"/>
    <xf numFmtId="3" fontId="34" fillId="0" borderId="2" xfId="1" applyNumberFormat="1" applyFont="1" applyFill="1" applyBorder="1" applyAlignment="1">
      <alignment horizontal="right" vertical="center" wrapText="1"/>
    </xf>
    <xf numFmtId="3" fontId="54" fillId="5" borderId="2" xfId="1" applyNumberFormat="1" applyFont="1" applyFill="1" applyBorder="1" applyAlignment="1">
      <alignment horizontal="right" vertical="center" wrapText="1"/>
    </xf>
    <xf numFmtId="165" fontId="54" fillId="5" borderId="2" xfId="1" applyNumberFormat="1" applyFont="1" applyFill="1" applyBorder="1" applyAlignment="1">
      <alignment horizontal="right" vertical="center" wrapText="1"/>
    </xf>
    <xf numFmtId="3" fontId="50" fillId="5" borderId="0" xfId="2" applyNumberFormat="1" applyFont="1" applyFill="1" applyAlignment="1">
      <alignment vertical="center"/>
    </xf>
    <xf numFmtId="0" fontId="8" fillId="5" borderId="0" xfId="2" applyFont="1" applyFill="1" applyAlignment="1">
      <alignment vertical="center"/>
    </xf>
    <xf numFmtId="3" fontId="53" fillId="5" borderId="2" xfId="2" applyNumberFormat="1" applyFont="1" applyFill="1" applyBorder="1" applyAlignment="1">
      <alignment horizontal="center" vertical="center"/>
    </xf>
    <xf numFmtId="3" fontId="37" fillId="5" borderId="2" xfId="2" applyNumberFormat="1" applyFont="1" applyFill="1" applyBorder="1" applyAlignment="1">
      <alignment vertical="center"/>
    </xf>
    <xf numFmtId="3" fontId="26" fillId="5" borderId="2" xfId="2" applyNumberFormat="1" applyFont="1" applyFill="1" applyBorder="1" applyAlignment="1">
      <alignment vertical="center"/>
    </xf>
    <xf numFmtId="10" fontId="26" fillId="5" borderId="2" xfId="4" applyNumberFormat="1" applyFont="1" applyFill="1" applyBorder="1" applyAlignment="1">
      <alignment vertical="center"/>
    </xf>
    <xf numFmtId="165" fontId="34" fillId="5" borderId="2" xfId="1" applyNumberFormat="1" applyFont="1" applyFill="1" applyBorder="1" applyAlignment="1">
      <alignment horizontal="right" vertical="center" wrapText="1"/>
    </xf>
    <xf numFmtId="3" fontId="37" fillId="5" borderId="0" xfId="2" applyNumberFormat="1" applyFont="1" applyFill="1" applyAlignment="1">
      <alignment vertical="center"/>
    </xf>
    <xf numFmtId="0" fontId="27" fillId="0" borderId="0" xfId="2" applyFont="1" applyAlignment="1">
      <alignment vertical="center" wrapText="1"/>
    </xf>
    <xf numFmtId="0" fontId="27" fillId="0" borderId="0" xfId="2" applyFont="1" applyAlignment="1">
      <alignment horizontal="center" vertical="center" wrapText="1"/>
    </xf>
    <xf numFmtId="3" fontId="29" fillId="0" borderId="1" xfId="2" applyNumberFormat="1" applyFont="1" applyBorder="1" applyAlignment="1">
      <alignment horizontal="center" vertical="center"/>
    </xf>
    <xf numFmtId="165" fontId="46" fillId="0" borderId="0" xfId="5" applyNumberFormat="1" applyFont="1" applyFill="1"/>
    <xf numFmtId="10" fontId="10" fillId="0" borderId="0" xfId="4" applyNumberFormat="1" applyFont="1" applyFill="1" applyAlignment="1">
      <alignment horizontal="right" vertical="center"/>
    </xf>
    <xf numFmtId="3" fontId="110" fillId="0" borderId="2" xfId="3" applyNumberFormat="1" applyFont="1" applyBorder="1" applyAlignment="1">
      <alignment vertical="center"/>
    </xf>
    <xf numFmtId="3" fontId="64" fillId="0" borderId="0" xfId="2" applyNumberFormat="1" applyFont="1" applyAlignment="1">
      <alignment vertical="center"/>
    </xf>
    <xf numFmtId="3" fontId="65" fillId="0" borderId="0" xfId="2" applyNumberFormat="1" applyFont="1" applyAlignment="1">
      <alignment vertical="center" wrapText="1"/>
    </xf>
    <xf numFmtId="3" fontId="79" fillId="0" borderId="0" xfId="2" applyNumberFormat="1" applyFont="1" applyAlignment="1">
      <alignment horizontal="center" vertical="center" wrapText="1"/>
    </xf>
    <xf numFmtId="0" fontId="35" fillId="0" borderId="0" xfId="2" applyFont="1" applyAlignment="1">
      <alignment vertical="center"/>
    </xf>
    <xf numFmtId="0" fontId="64" fillId="0" borderId="0" xfId="2" applyFont="1" applyAlignment="1">
      <alignment horizontal="center" vertical="center" wrapText="1"/>
    </xf>
    <xf numFmtId="0" fontId="66" fillId="0" borderId="0" xfId="0" applyFont="1" applyAlignment="1">
      <alignment vertical="center" wrapText="1"/>
    </xf>
    <xf numFmtId="0" fontId="35" fillId="0" borderId="0" xfId="2" applyFont="1" applyAlignment="1">
      <alignment horizontal="left" vertical="center"/>
    </xf>
    <xf numFmtId="3" fontId="35" fillId="0" borderId="0" xfId="2" applyNumberFormat="1" applyFont="1" applyAlignment="1">
      <alignment vertical="center"/>
    </xf>
    <xf numFmtId="3" fontId="79" fillId="0" borderId="2" xfId="2" applyNumberFormat="1" applyFont="1" applyBorder="1" applyAlignment="1">
      <alignment horizontal="center" vertical="center" wrapText="1"/>
    </xf>
    <xf numFmtId="0" fontId="79" fillId="0" borderId="2" xfId="2" applyFont="1" applyBorder="1" applyAlignment="1">
      <alignment horizontal="center" vertical="center" wrapText="1"/>
    </xf>
    <xf numFmtId="0" fontId="79" fillId="0" borderId="2" xfId="2" applyFont="1" applyBorder="1" applyAlignment="1">
      <alignment horizontal="left" vertical="center" wrapText="1"/>
    </xf>
    <xf numFmtId="3" fontId="79" fillId="0" borderId="2" xfId="2" applyNumberFormat="1" applyFont="1" applyBorder="1" applyAlignment="1">
      <alignment horizontal="right" vertical="center" wrapText="1"/>
    </xf>
    <xf numFmtId="3" fontId="78" fillId="0" borderId="2" xfId="2" applyNumberFormat="1" applyFont="1" applyBorder="1" applyAlignment="1">
      <alignment horizontal="right" vertical="center" wrapText="1"/>
    </xf>
    <xf numFmtId="0" fontId="78" fillId="0" borderId="2" xfId="2" applyFont="1" applyBorder="1" applyAlignment="1">
      <alignment horizontal="center" vertical="center" wrapText="1"/>
    </xf>
    <xf numFmtId="0" fontId="78" fillId="0" borderId="2" xfId="2" applyFont="1" applyBorder="1" applyAlignment="1">
      <alignment horizontal="left" vertical="center" wrapText="1"/>
    </xf>
    <xf numFmtId="0" fontId="112" fillId="0" borderId="2" xfId="2" applyFont="1" applyBorder="1" applyAlignment="1">
      <alignment horizontal="left" vertical="center" wrapText="1"/>
    </xf>
    <xf numFmtId="0" fontId="112" fillId="0" borderId="2" xfId="2" applyFont="1" applyBorder="1" applyAlignment="1">
      <alignment horizontal="center" vertical="center" wrapText="1"/>
    </xf>
    <xf numFmtId="3" fontId="112" fillId="0" borderId="2" xfId="2" applyNumberFormat="1" applyFont="1" applyBorder="1" applyAlignment="1">
      <alignment horizontal="right" vertical="center" wrapText="1"/>
    </xf>
    <xf numFmtId="0" fontId="40" fillId="0" borderId="0" xfId="2" applyFont="1" applyAlignment="1">
      <alignment vertical="center"/>
    </xf>
    <xf numFmtId="0" fontId="44" fillId="0" borderId="0" xfId="2" applyFont="1" applyAlignment="1">
      <alignment vertical="center"/>
    </xf>
    <xf numFmtId="0" fontId="80" fillId="0" borderId="2" xfId="2" applyFont="1" applyBorder="1" applyAlignment="1">
      <alignment horizontal="center" vertical="center" wrapText="1"/>
    </xf>
    <xf numFmtId="165" fontId="113" fillId="0" borderId="0" xfId="5" applyNumberFormat="1" applyFont="1" applyFill="1" applyBorder="1" applyAlignment="1">
      <alignment vertical="center" wrapText="1"/>
    </xf>
    <xf numFmtId="165" fontId="63" fillId="0" borderId="0" xfId="5" applyNumberFormat="1" applyFont="1" applyFill="1" applyAlignment="1">
      <alignment horizontal="center" vertical="center" wrapText="1"/>
    </xf>
    <xf numFmtId="165" fontId="114" fillId="0" borderId="0" xfId="5" applyNumberFormat="1" applyFont="1" applyFill="1" applyAlignment="1">
      <alignment vertical="center" wrapText="1"/>
    </xf>
    <xf numFmtId="3" fontId="32" fillId="0" borderId="0" xfId="2" applyNumberFormat="1" applyFont="1" applyAlignment="1">
      <alignment vertical="center"/>
    </xf>
    <xf numFmtId="0" fontId="63" fillId="0" borderId="0" xfId="3" applyFont="1"/>
    <xf numFmtId="0" fontId="114" fillId="0" borderId="0" xfId="3" applyFont="1"/>
    <xf numFmtId="165" fontId="63" fillId="0" borderId="0" xfId="5" applyNumberFormat="1" applyFont="1" applyFill="1" applyAlignment="1">
      <alignment horizontal="right" vertical="center" wrapText="1"/>
    </xf>
    <xf numFmtId="165" fontId="114" fillId="0" borderId="0" xfId="5" applyNumberFormat="1" applyFont="1" applyFill="1" applyAlignment="1">
      <alignment horizontal="right" vertical="center" wrapText="1"/>
    </xf>
    <xf numFmtId="165" fontId="63" fillId="0" borderId="0" xfId="5" applyNumberFormat="1" applyFont="1" applyFill="1" applyAlignment="1">
      <alignment horizontal="right"/>
    </xf>
    <xf numFmtId="10" fontId="63" fillId="0" borderId="0" xfId="4" applyNumberFormat="1" applyFont="1" applyFill="1" applyAlignment="1">
      <alignment horizontal="right" vertical="center" wrapText="1"/>
    </xf>
    <xf numFmtId="10" fontId="114" fillId="0" borderId="0" xfId="4" applyNumberFormat="1" applyFont="1" applyFill="1" applyAlignment="1">
      <alignment horizontal="right" vertical="center" wrapText="1"/>
    </xf>
    <xf numFmtId="165" fontId="114" fillId="0" borderId="0" xfId="5" applyNumberFormat="1" applyFont="1" applyFill="1" applyAlignment="1"/>
    <xf numFmtId="3" fontId="65" fillId="0" borderId="2" xfId="1" applyNumberFormat="1" applyFont="1" applyFill="1" applyBorder="1" applyAlignment="1">
      <alignment horizontal="center" vertical="center" wrapText="1"/>
    </xf>
    <xf numFmtId="3" fontId="64" fillId="0" borderId="0" xfId="1" applyNumberFormat="1" applyFont="1" applyFill="1" applyAlignment="1">
      <alignment vertical="center"/>
    </xf>
    <xf numFmtId="0" fontId="120" fillId="0" borderId="0" xfId="23" applyFont="1"/>
    <xf numFmtId="0" fontId="10" fillId="0" borderId="0" xfId="23" applyFont="1"/>
    <xf numFmtId="0" fontId="58" fillId="0" borderId="0" xfId="23" applyFont="1" applyAlignment="1">
      <alignment horizontal="center" vertical="center"/>
    </xf>
    <xf numFmtId="0" fontId="59" fillId="0" borderId="0" xfId="23" applyFont="1" applyAlignment="1">
      <alignment horizontal="center" vertical="center"/>
    </xf>
    <xf numFmtId="0" fontId="98" fillId="0" borderId="19" xfId="23" applyFont="1" applyBorder="1" applyAlignment="1">
      <alignment horizontal="right" vertical="center" wrapText="1" readingOrder="1"/>
    </xf>
    <xf numFmtId="0" fontId="122" fillId="0" borderId="0" xfId="23" applyFont="1" applyAlignment="1">
      <alignment vertical="center" readingOrder="1"/>
    </xf>
    <xf numFmtId="0" fontId="99" fillId="0" borderId="28" xfId="23" applyFont="1" applyBorder="1" applyAlignment="1">
      <alignment horizontal="center" vertical="center" wrapText="1" readingOrder="1"/>
    </xf>
    <xf numFmtId="0" fontId="99" fillId="0" borderId="28" xfId="23" applyFont="1" applyBorder="1" applyAlignment="1">
      <alignment horizontal="right" vertical="center" wrapText="1" readingOrder="1"/>
    </xf>
    <xf numFmtId="0" fontId="99" fillId="0" borderId="29" xfId="23" applyFont="1" applyBorder="1" applyAlignment="1">
      <alignment horizontal="center" vertical="center" wrapText="1" readingOrder="1"/>
    </xf>
    <xf numFmtId="0" fontId="99" fillId="0" borderId="29" xfId="23" applyFont="1" applyBorder="1" applyAlignment="1">
      <alignment horizontal="right" vertical="center" wrapText="1" readingOrder="1"/>
    </xf>
    <xf numFmtId="0" fontId="99" fillId="0" borderId="30" xfId="23" applyFont="1" applyBorder="1" applyAlignment="1">
      <alignment horizontal="center" vertical="center" wrapText="1" readingOrder="1"/>
    </xf>
    <xf numFmtId="0" fontId="99" fillId="0" borderId="30" xfId="23" applyFont="1" applyBorder="1" applyAlignment="1">
      <alignment horizontal="right" vertical="center" wrapText="1" readingOrder="1"/>
    </xf>
    <xf numFmtId="0" fontId="121" fillId="0" borderId="19" xfId="23" applyFont="1" applyBorder="1" applyAlignment="1">
      <alignment horizontal="center" vertical="center" wrapText="1" readingOrder="1"/>
    </xf>
    <xf numFmtId="0" fontId="125" fillId="0" borderId="0" xfId="23" applyFont="1"/>
    <xf numFmtId="0" fontId="127" fillId="0" borderId="19" xfId="23" applyFont="1" applyBorder="1" applyAlignment="1">
      <alignment horizontal="center" vertical="center" wrapText="1" readingOrder="1"/>
    </xf>
    <xf numFmtId="0" fontId="10" fillId="0" borderId="18" xfId="23" applyFont="1" applyBorder="1"/>
    <xf numFmtId="0" fontId="17" fillId="0" borderId="0" xfId="23" applyFont="1"/>
    <xf numFmtId="0" fontId="124" fillId="0" borderId="0" xfId="23" applyFont="1"/>
    <xf numFmtId="0" fontId="123" fillId="0" borderId="0" xfId="23" applyFont="1"/>
    <xf numFmtId="0" fontId="99" fillId="0" borderId="19" xfId="23" applyFont="1" applyBorder="1" applyAlignment="1">
      <alignment horizontal="center" vertical="center" wrapText="1" readingOrder="1"/>
    </xf>
    <xf numFmtId="0" fontId="60" fillId="0" borderId="0" xfId="23" applyFont="1"/>
    <xf numFmtId="0" fontId="64" fillId="0" borderId="0" xfId="6" applyFont="1" applyAlignment="1">
      <alignment vertical="center"/>
    </xf>
    <xf numFmtId="0" fontId="32" fillId="0" borderId="0" xfId="0" applyFont="1"/>
    <xf numFmtId="0" fontId="65" fillId="0" borderId="0" xfId="2" applyFont="1" applyAlignment="1">
      <alignment horizontal="center"/>
    </xf>
    <xf numFmtId="0" fontId="65" fillId="0" borderId="0" xfId="6" applyFont="1" applyAlignment="1">
      <alignment vertical="center"/>
    </xf>
    <xf numFmtId="3" fontId="64" fillId="0" borderId="0" xfId="3" applyNumberFormat="1" applyFont="1" applyAlignment="1">
      <alignment horizontal="right" vertical="center"/>
    </xf>
    <xf numFmtId="0" fontId="64" fillId="0" borderId="0" xfId="3" applyFont="1" applyAlignment="1">
      <alignment vertical="center"/>
    </xf>
    <xf numFmtId="0" fontId="65" fillId="0" borderId="2" xfId="3" applyFont="1" applyBorder="1" applyAlignment="1">
      <alignment horizontal="center" vertical="center" wrapText="1"/>
    </xf>
    <xf numFmtId="3" fontId="65" fillId="0" borderId="2" xfId="3" applyNumberFormat="1" applyFont="1" applyBorder="1" applyAlignment="1">
      <alignment horizontal="center" vertical="center" wrapText="1"/>
    </xf>
    <xf numFmtId="0" fontId="64" fillId="0" borderId="2" xfId="3" applyFont="1" applyBorder="1" applyAlignment="1">
      <alignment horizontal="center" vertical="center" wrapText="1"/>
    </xf>
    <xf numFmtId="3" fontId="64" fillId="0" borderId="2" xfId="3" quotePrefix="1" applyNumberFormat="1" applyFont="1" applyBorder="1" applyAlignment="1">
      <alignment horizontal="center" vertical="center" wrapText="1"/>
    </xf>
    <xf numFmtId="3" fontId="64" fillId="0" borderId="2" xfId="1" quotePrefix="1" applyNumberFormat="1" applyFont="1" applyFill="1" applyBorder="1" applyAlignment="1">
      <alignment horizontal="center" vertical="center" wrapText="1"/>
    </xf>
    <xf numFmtId="171" fontId="32" fillId="0" borderId="0" xfId="1" applyNumberFormat="1" applyFont="1" applyFill="1"/>
    <xf numFmtId="0" fontId="65" fillId="0" borderId="21" xfId="3" applyFont="1" applyBorder="1" applyAlignment="1">
      <alignment horizontal="center" vertical="center" wrapText="1"/>
    </xf>
    <xf numFmtId="0" fontId="65" fillId="0" borderId="21" xfId="3" applyFont="1" applyBorder="1" applyAlignment="1">
      <alignment vertical="center" wrapText="1"/>
    </xf>
    <xf numFmtId="3" fontId="65" fillId="0" borderId="21" xfId="3" applyNumberFormat="1" applyFont="1" applyBorder="1" applyAlignment="1">
      <alignment horizontal="right" vertical="center" wrapText="1"/>
    </xf>
    <xf numFmtId="0" fontId="65" fillId="0" borderId="22" xfId="3" applyFont="1" applyBorder="1" applyAlignment="1">
      <alignment horizontal="center" vertical="center" wrapText="1"/>
    </xf>
    <xf numFmtId="0" fontId="65" fillId="0" borderId="22" xfId="3" applyFont="1" applyBorder="1" applyAlignment="1">
      <alignment horizontal="left" vertical="center" wrapText="1"/>
    </xf>
    <xf numFmtId="3" fontId="65" fillId="0" borderId="22" xfId="3" applyNumberFormat="1" applyFont="1" applyBorder="1" applyAlignment="1">
      <alignment horizontal="right" vertical="center" wrapText="1"/>
    </xf>
    <xf numFmtId="0" fontId="64" fillId="0" borderId="22" xfId="3" applyFont="1" applyBorder="1" applyAlignment="1">
      <alignment horizontal="center" vertical="center" wrapText="1"/>
    </xf>
    <xf numFmtId="0" fontId="64" fillId="0" borderId="22" xfId="0" applyFont="1" applyBorder="1" applyAlignment="1">
      <alignment horizontal="left" vertical="center" wrapText="1"/>
    </xf>
    <xf numFmtId="3" fontId="64" fillId="0" borderId="22" xfId="1" applyNumberFormat="1" applyFont="1" applyFill="1" applyBorder="1" applyAlignment="1">
      <alignment horizontal="right" vertical="center" wrapText="1"/>
    </xf>
    <xf numFmtId="3" fontId="64" fillId="0" borderId="22" xfId="1" applyNumberFormat="1" applyFont="1" applyFill="1" applyBorder="1" applyAlignment="1">
      <alignment vertical="center"/>
    </xf>
    <xf numFmtId="0" fontId="65" fillId="0" borderId="22" xfId="3" quotePrefix="1" applyFont="1" applyBorder="1" applyAlignment="1">
      <alignment horizontal="center" vertical="center" wrapText="1"/>
    </xf>
    <xf numFmtId="0" fontId="65" fillId="0" borderId="22" xfId="3" applyFont="1" applyBorder="1" applyAlignment="1">
      <alignment vertical="center" wrapText="1"/>
    </xf>
    <xf numFmtId="0" fontId="63" fillId="0" borderId="0" xfId="0" applyFont="1"/>
    <xf numFmtId="0" fontId="64" fillId="0" borderId="22" xfId="3" applyFont="1" applyBorder="1" applyAlignment="1">
      <alignment vertical="center" wrapText="1"/>
    </xf>
    <xf numFmtId="3" fontId="64" fillId="0" borderId="22" xfId="3" applyNumberFormat="1" applyFont="1" applyBorder="1" applyAlignment="1">
      <alignment horizontal="right" vertical="center" wrapText="1"/>
    </xf>
    <xf numFmtId="0" fontId="64" fillId="0" borderId="22" xfId="3" applyFont="1" applyBorder="1" applyAlignment="1">
      <alignment horizontal="right" vertical="center" wrapText="1"/>
    </xf>
    <xf numFmtId="3" fontId="65" fillId="0" borderId="22" xfId="1" applyNumberFormat="1" applyFont="1" applyFill="1" applyBorder="1" applyAlignment="1">
      <alignment horizontal="right" vertical="center" wrapText="1"/>
    </xf>
    <xf numFmtId="0" fontId="65" fillId="0" borderId="22" xfId="3" applyFont="1" applyBorder="1" applyAlignment="1">
      <alignment horizontal="right" vertical="center" wrapText="1"/>
    </xf>
    <xf numFmtId="0" fontId="64" fillId="0" borderId="22" xfId="3" quotePrefix="1" applyFont="1" applyBorder="1" applyAlignment="1">
      <alignment vertical="center" wrapText="1"/>
    </xf>
    <xf numFmtId="169" fontId="64" fillId="0" borderId="22" xfId="1" applyNumberFormat="1" applyFont="1" applyFill="1" applyBorder="1" applyAlignment="1">
      <alignment vertical="center"/>
    </xf>
    <xf numFmtId="168" fontId="40" fillId="0" borderId="0" xfId="0" applyNumberFormat="1" applyFont="1" applyAlignment="1">
      <alignment horizontal="right" vertical="center" wrapText="1" readingOrder="1"/>
    </xf>
    <xf numFmtId="0" fontId="118" fillId="0" borderId="22" xfId="3" applyFont="1" applyBorder="1" applyAlignment="1">
      <alignment horizontal="left" vertical="center" wrapText="1"/>
    </xf>
    <xf numFmtId="3" fontId="64" fillId="0" borderId="22" xfId="3" applyNumberFormat="1" applyFont="1" applyBorder="1" applyAlignment="1">
      <alignment vertical="center" wrapText="1"/>
    </xf>
    <xf numFmtId="3" fontId="64" fillId="0" borderId="22" xfId="1" applyNumberFormat="1" applyFont="1" applyFill="1" applyBorder="1" applyAlignment="1">
      <alignment vertical="center" wrapText="1"/>
    </xf>
    <xf numFmtId="16" fontId="64" fillId="0" borderId="22" xfId="3" quotePrefix="1" applyNumberFormat="1" applyFont="1" applyBorder="1" applyAlignment="1">
      <alignment horizontal="center" vertical="center" wrapText="1"/>
    </xf>
    <xf numFmtId="0" fontId="64" fillId="0" borderId="22" xfId="3" applyFont="1" applyBorder="1" applyAlignment="1">
      <alignment horizontal="left" vertical="center" wrapText="1"/>
    </xf>
    <xf numFmtId="0" fontId="64" fillId="0" borderId="22" xfId="3" quotePrefix="1" applyFont="1" applyBorder="1" applyAlignment="1">
      <alignment horizontal="center" vertical="center" wrapText="1"/>
    </xf>
    <xf numFmtId="3" fontId="64" fillId="0" borderId="22" xfId="0" applyNumberFormat="1" applyFont="1" applyBorder="1" applyAlignment="1">
      <alignment horizontal="right" vertical="center" wrapText="1"/>
    </xf>
    <xf numFmtId="0" fontId="65" fillId="0" borderId="23" xfId="3" applyFont="1" applyBorder="1" applyAlignment="1">
      <alignment horizontal="center" vertical="center" wrapText="1"/>
    </xf>
    <xf numFmtId="0" fontId="65" fillId="0" borderId="23" xfId="3" applyFont="1" applyBorder="1" applyAlignment="1">
      <alignment horizontal="left" vertical="center" wrapText="1"/>
    </xf>
    <xf numFmtId="3" fontId="65" fillId="0" borderId="23" xfId="3" applyNumberFormat="1" applyFont="1" applyBorder="1" applyAlignment="1">
      <alignment horizontal="right" vertical="center" wrapText="1"/>
    </xf>
    <xf numFmtId="3" fontId="65" fillId="0" borderId="23" xfId="1" applyNumberFormat="1" applyFont="1" applyFill="1" applyBorder="1" applyAlignment="1">
      <alignment horizontal="right" vertical="center" wrapText="1"/>
    </xf>
    <xf numFmtId="0" fontId="65" fillId="0" borderId="23" xfId="3" applyFont="1" applyBorder="1" applyAlignment="1">
      <alignment horizontal="right" vertical="center" wrapText="1"/>
    </xf>
    <xf numFmtId="0" fontId="29" fillId="0" borderId="0" xfId="0" applyFont="1" applyAlignment="1">
      <alignment vertical="center" wrapText="1"/>
    </xf>
    <xf numFmtId="0" fontId="29" fillId="0" borderId="0" xfId="0" applyFont="1"/>
    <xf numFmtId="176" fontId="13" fillId="0" borderId="0" xfId="0" applyNumberFormat="1" applyFont="1" applyAlignment="1">
      <alignment horizontal="right"/>
    </xf>
    <xf numFmtId="176" fontId="29" fillId="0" borderId="0" xfId="0" applyNumberFormat="1" applyFont="1"/>
    <xf numFmtId="0" fontId="29" fillId="0" borderId="0" xfId="0" applyFont="1" applyAlignment="1">
      <alignment horizontal="left" vertical="center" wrapText="1"/>
    </xf>
    <xf numFmtId="165" fontId="30" fillId="0" borderId="0" xfId="5" applyNumberFormat="1" applyFont="1" applyFill="1" applyBorder="1" applyAlignment="1">
      <alignment vertical="center" wrapText="1"/>
    </xf>
    <xf numFmtId="165" fontId="27" fillId="0" borderId="0" xfId="5" applyNumberFormat="1" applyFont="1" applyFill="1" applyAlignment="1">
      <alignment vertical="center" wrapText="1"/>
    </xf>
    <xf numFmtId="0" fontId="82" fillId="0" borderId="0" xfId="0" applyFont="1"/>
    <xf numFmtId="0" fontId="81" fillId="0" borderId="2" xfId="0" applyFont="1" applyBorder="1" applyAlignment="1">
      <alignment horizontal="center" vertical="center" wrapText="1"/>
    </xf>
    <xf numFmtId="176" fontId="81" fillId="0" borderId="2" xfId="0" applyNumberFormat="1" applyFont="1" applyBorder="1" applyAlignment="1">
      <alignment horizontal="center"/>
    </xf>
    <xf numFmtId="0" fontId="82" fillId="0" borderId="0" xfId="0" applyFont="1" applyAlignment="1">
      <alignment horizontal="center"/>
    </xf>
    <xf numFmtId="176" fontId="81" fillId="0" borderId="2" xfId="0" applyNumberFormat="1" applyFont="1" applyBorder="1" applyAlignment="1">
      <alignment horizontal="left" vertical="center" wrapText="1"/>
    </xf>
    <xf numFmtId="176" fontId="81" fillId="0" borderId="2" xfId="0" applyNumberFormat="1" applyFont="1" applyBorder="1" applyAlignment="1">
      <alignment vertical="center"/>
    </xf>
    <xf numFmtId="0" fontId="81" fillId="0" borderId="0" xfId="0" applyFont="1"/>
    <xf numFmtId="0" fontId="82" fillId="0" borderId="2" xfId="0" applyFont="1" applyBorder="1" applyAlignment="1">
      <alignment horizontal="center" vertical="center" wrapText="1"/>
    </xf>
    <xf numFmtId="176" fontId="82" fillId="0" borderId="2" xfId="0" applyNumberFormat="1" applyFont="1" applyBorder="1" applyAlignment="1">
      <alignment horizontal="left" vertical="center" wrapText="1"/>
    </xf>
    <xf numFmtId="176" fontId="82" fillId="0" borderId="2" xfId="0" applyNumberFormat="1" applyFont="1" applyBorder="1" applyAlignment="1">
      <alignment vertical="center"/>
    </xf>
    <xf numFmtId="3" fontId="82" fillId="0" borderId="2" xfId="0" applyNumberFormat="1" applyFont="1" applyBorder="1" applyAlignment="1">
      <alignment vertical="center"/>
    </xf>
    <xf numFmtId="3" fontId="82" fillId="0" borderId="2" xfId="0" applyNumberFormat="1" applyFont="1" applyBorder="1" applyAlignment="1">
      <alignment horizontal="right" vertical="center" wrapText="1"/>
    </xf>
    <xf numFmtId="3" fontId="82" fillId="0" borderId="2" xfId="0" applyNumberFormat="1" applyFont="1" applyBorder="1" applyAlignment="1">
      <alignment horizontal="right" vertical="center"/>
    </xf>
    <xf numFmtId="0" fontId="83" fillId="0" borderId="2" xfId="0" applyFont="1" applyBorder="1" applyAlignment="1">
      <alignment horizontal="center" vertical="center" wrapText="1"/>
    </xf>
    <xf numFmtId="176" fontId="83" fillId="0" borderId="2" xfId="0" applyNumberFormat="1" applyFont="1" applyBorder="1" applyAlignment="1">
      <alignment horizontal="left" vertical="center" wrapText="1"/>
    </xf>
    <xf numFmtId="176" fontId="83" fillId="0" borderId="2" xfId="0" applyNumberFormat="1" applyFont="1" applyBorder="1" applyAlignment="1">
      <alignment vertical="center"/>
    </xf>
    <xf numFmtId="3" fontId="83" fillId="0" borderId="2" xfId="0" applyNumberFormat="1" applyFont="1" applyBorder="1" applyAlignment="1">
      <alignment horizontal="right" vertical="center"/>
    </xf>
    <xf numFmtId="3" fontId="83" fillId="0" borderId="2" xfId="0" applyNumberFormat="1" applyFont="1" applyBorder="1" applyAlignment="1">
      <alignment horizontal="right" vertical="center" wrapText="1"/>
    </xf>
    <xf numFmtId="3" fontId="81" fillId="0" borderId="2" xfId="0" applyNumberFormat="1" applyFont="1" applyBorder="1" applyAlignment="1">
      <alignment horizontal="right" vertical="center" wrapText="1"/>
    </xf>
    <xf numFmtId="0" fontId="131" fillId="0" borderId="2" xfId="0" applyFont="1" applyBorder="1" applyAlignment="1">
      <alignment horizontal="center" vertical="center" wrapText="1"/>
    </xf>
    <xf numFmtId="176" fontId="131" fillId="0" borderId="2" xfId="0" applyNumberFormat="1" applyFont="1" applyBorder="1" applyAlignment="1">
      <alignment horizontal="left" vertical="center" wrapText="1"/>
    </xf>
    <xf numFmtId="176" fontId="131" fillId="0" borderId="2" xfId="0" applyNumberFormat="1" applyFont="1" applyBorder="1" applyAlignment="1">
      <alignment vertical="center"/>
    </xf>
    <xf numFmtId="3" fontId="131" fillId="0" borderId="2" xfId="0" applyNumberFormat="1" applyFont="1" applyBorder="1" applyAlignment="1">
      <alignment horizontal="right" vertical="center"/>
    </xf>
    <xf numFmtId="0" fontId="131" fillId="0" borderId="0" xfId="0" applyFont="1"/>
    <xf numFmtId="0" fontId="64" fillId="0" borderId="0" xfId="0" applyFont="1"/>
    <xf numFmtId="0" fontId="65" fillId="0" borderId="0" xfId="0" applyFont="1"/>
    <xf numFmtId="0" fontId="64" fillId="0" borderId="0" xfId="0" applyFont="1" applyAlignment="1">
      <alignment horizontal="center"/>
    </xf>
    <xf numFmtId="168" fontId="64" fillId="0" borderId="0" xfId="0" applyNumberFormat="1" applyFont="1"/>
    <xf numFmtId="0" fontId="65" fillId="0" borderId="2" xfId="0" applyFont="1" applyBorder="1" applyAlignment="1">
      <alignment vertical="center" wrapText="1" readingOrder="1"/>
    </xf>
    <xf numFmtId="0" fontId="65" fillId="0" borderId="2" xfId="0" applyFont="1" applyBorder="1" applyAlignment="1">
      <alignment horizontal="center" vertical="center" wrapText="1" readingOrder="1"/>
    </xf>
    <xf numFmtId="0" fontId="65" fillId="0" borderId="2" xfId="0" applyFont="1" applyBorder="1" applyAlignment="1">
      <alignment horizontal="center" vertical="center" wrapText="1"/>
    </xf>
    <xf numFmtId="0" fontId="65" fillId="0" borderId="8" xfId="0" applyFont="1" applyBorder="1" applyAlignment="1">
      <alignment horizontal="center" vertical="top" wrapText="1" readingOrder="1"/>
    </xf>
    <xf numFmtId="0" fontId="65" fillId="0" borderId="8" xfId="0" applyFont="1" applyBorder="1" applyAlignment="1">
      <alignment horizontal="center" vertical="center" wrapText="1" readingOrder="1"/>
    </xf>
    <xf numFmtId="168" fontId="65" fillId="0" borderId="0" xfId="0" applyNumberFormat="1" applyFont="1"/>
    <xf numFmtId="0" fontId="17" fillId="0" borderId="0" xfId="0" applyFont="1"/>
    <xf numFmtId="0" fontId="13" fillId="0" borderId="0" xfId="0" applyFont="1"/>
    <xf numFmtId="0" fontId="64" fillId="2" borderId="2" xfId="0" applyFont="1" applyFill="1" applyBorder="1" applyAlignment="1">
      <alignment vertical="center" wrapText="1"/>
    </xf>
    <xf numFmtId="0" fontId="65" fillId="2" borderId="2" xfId="0" applyFont="1" applyFill="1" applyBorder="1" applyAlignment="1">
      <alignment horizontal="center" vertical="center" wrapText="1" readingOrder="1"/>
    </xf>
    <xf numFmtId="0" fontId="65" fillId="2" borderId="8" xfId="0" applyFont="1" applyFill="1" applyBorder="1" applyAlignment="1">
      <alignment horizontal="center" vertical="top" wrapText="1" readingOrder="1"/>
    </xf>
    <xf numFmtId="0" fontId="64" fillId="2" borderId="0" xfId="0" applyFont="1" applyFill="1"/>
    <xf numFmtId="0" fontId="65" fillId="0" borderId="11" xfId="0" applyFont="1" applyBorder="1" applyAlignment="1">
      <alignment horizontal="center" vertical="center" wrapText="1" readingOrder="1"/>
    </xf>
    <xf numFmtId="0" fontId="65" fillId="0" borderId="2" xfId="0" applyFont="1" applyBorder="1" applyAlignment="1">
      <alignment horizontal="center" vertical="top" wrapText="1" readingOrder="1"/>
    </xf>
    <xf numFmtId="168" fontId="65" fillId="0" borderId="2" xfId="0" applyNumberFormat="1" applyFont="1" applyBorder="1" applyAlignment="1">
      <alignment horizontal="right" vertical="center" wrapText="1" readingOrder="1"/>
    </xf>
    <xf numFmtId="168" fontId="65" fillId="2" borderId="2" xfId="0" applyNumberFormat="1" applyFont="1" applyFill="1" applyBorder="1" applyAlignment="1">
      <alignment horizontal="right" vertical="center" wrapText="1" readingOrder="1"/>
    </xf>
    <xf numFmtId="0" fontId="17" fillId="0" borderId="2" xfId="0" applyFont="1" applyBorder="1" applyAlignment="1">
      <alignment horizontal="center" vertical="center" wrapText="1" readingOrder="1"/>
    </xf>
    <xf numFmtId="0" fontId="17" fillId="0" borderId="2" xfId="0" applyFont="1" applyBorder="1" applyAlignment="1">
      <alignment vertical="center" wrapText="1" readingOrder="1"/>
    </xf>
    <xf numFmtId="168" fontId="17" fillId="0" borderId="2" xfId="0" applyNumberFormat="1" applyFont="1" applyBorder="1" applyAlignment="1">
      <alignment horizontal="right" vertical="center" wrapText="1" readingOrder="1"/>
    </xf>
    <xf numFmtId="168" fontId="17" fillId="2" borderId="2" xfId="0" applyNumberFormat="1" applyFont="1" applyFill="1" applyBorder="1" applyAlignment="1">
      <alignment horizontal="right" vertical="center" wrapText="1" readingOrder="1"/>
    </xf>
    <xf numFmtId="165" fontId="17" fillId="0" borderId="2" xfId="1" applyNumberFormat="1" applyFont="1" applyFill="1" applyBorder="1" applyAlignment="1">
      <alignment horizontal="right" vertical="center" wrapText="1" readingOrder="1"/>
    </xf>
    <xf numFmtId="0" fontId="13" fillId="0" borderId="2" xfId="0" applyFont="1" applyBorder="1" applyAlignment="1">
      <alignment horizontal="center" vertical="center" wrapText="1" readingOrder="1"/>
    </xf>
    <xf numFmtId="0" fontId="13" fillId="0" borderId="2" xfId="0" applyFont="1" applyBorder="1" applyAlignment="1">
      <alignment vertical="center" wrapText="1" readingOrder="1"/>
    </xf>
    <xf numFmtId="168" fontId="13" fillId="0" borderId="2" xfId="0" applyNumberFormat="1" applyFont="1" applyBorder="1" applyAlignment="1">
      <alignment horizontal="right" vertical="center" wrapText="1" readingOrder="1"/>
    </xf>
    <xf numFmtId="168" fontId="13" fillId="2" borderId="2" xfId="0" applyNumberFormat="1" applyFont="1" applyFill="1" applyBorder="1" applyAlignment="1">
      <alignment horizontal="right" vertical="center" wrapText="1" readingOrder="1"/>
    </xf>
    <xf numFmtId="165" fontId="17" fillId="0" borderId="2" xfId="1" quotePrefix="1" applyNumberFormat="1" applyFont="1" applyFill="1" applyBorder="1" applyAlignment="1">
      <alignment horizontal="right" vertical="center" wrapText="1" readingOrder="1"/>
    </xf>
    <xf numFmtId="3" fontId="17" fillId="0" borderId="2" xfId="0" applyNumberFormat="1" applyFont="1" applyBorder="1" applyAlignment="1">
      <alignment horizontal="right" vertical="center" wrapText="1" readingOrder="1"/>
    </xf>
    <xf numFmtId="0" fontId="17" fillId="2" borderId="2" xfId="0" applyFont="1" applyFill="1" applyBorder="1" applyAlignment="1">
      <alignment horizontal="center" vertical="center" wrapText="1" readingOrder="1"/>
    </xf>
    <xf numFmtId="0" fontId="17" fillId="2" borderId="2" xfId="0" applyFont="1" applyFill="1" applyBorder="1" applyAlignment="1">
      <alignment vertical="center" wrapText="1" readingOrder="1"/>
    </xf>
    <xf numFmtId="165" fontId="17" fillId="2" borderId="25" xfId="1" quotePrefix="1" applyNumberFormat="1" applyFont="1" applyFill="1" applyBorder="1" applyAlignment="1">
      <alignment horizontal="right" vertical="center" wrapText="1" readingOrder="1"/>
    </xf>
    <xf numFmtId="0" fontId="17" fillId="2" borderId="0" xfId="0" applyFont="1" applyFill="1"/>
    <xf numFmtId="0" fontId="116" fillId="0" borderId="0" xfId="0" applyFont="1"/>
    <xf numFmtId="0" fontId="118" fillId="0" borderId="1" xfId="0" applyFont="1" applyBorder="1" applyAlignment="1">
      <alignment vertical="center" wrapText="1" readingOrder="1"/>
    </xf>
    <xf numFmtId="0" fontId="13" fillId="2" borderId="2" xfId="0" applyFont="1" applyFill="1" applyBorder="1" applyAlignment="1">
      <alignment horizontal="center" vertical="center" wrapText="1"/>
    </xf>
    <xf numFmtId="3" fontId="17" fillId="2" borderId="2" xfId="0" applyNumberFormat="1" applyFont="1" applyFill="1" applyBorder="1" applyAlignment="1">
      <alignment horizontal="right" vertical="center" wrapText="1"/>
    </xf>
    <xf numFmtId="0" fontId="17" fillId="2" borderId="2" xfId="0" applyFont="1" applyFill="1" applyBorder="1" applyAlignment="1">
      <alignment horizontal="center" vertical="center" wrapText="1"/>
    </xf>
    <xf numFmtId="3" fontId="14" fillId="2" borderId="2" xfId="0" applyNumberFormat="1" applyFont="1" applyFill="1" applyBorder="1" applyAlignment="1">
      <alignment horizontal="center" vertical="center" wrapText="1"/>
    </xf>
    <xf numFmtId="10" fontId="17" fillId="2" borderId="2" xfId="4" applyNumberFormat="1" applyFont="1" applyFill="1" applyBorder="1" applyAlignment="1">
      <alignment horizontal="right" vertical="center" wrapText="1" readingOrder="1"/>
    </xf>
    <xf numFmtId="0" fontId="13" fillId="2" borderId="0" xfId="2" applyFont="1" applyFill="1" applyAlignment="1">
      <alignment vertical="center" wrapText="1"/>
    </xf>
    <xf numFmtId="3" fontId="17" fillId="2" borderId="0" xfId="0" applyNumberFormat="1" applyFont="1" applyFill="1" applyAlignment="1">
      <alignment vertical="center" wrapText="1"/>
    </xf>
    <xf numFmtId="0" fontId="17" fillId="2" borderId="0" xfId="0" applyFont="1" applyFill="1" applyAlignment="1">
      <alignment vertical="center" wrapText="1"/>
    </xf>
    <xf numFmtId="0" fontId="13" fillId="2" borderId="0" xfId="2" applyFont="1" applyFill="1" applyAlignment="1">
      <alignment vertical="center"/>
    </xf>
    <xf numFmtId="3" fontId="17" fillId="2" borderId="0" xfId="0" applyNumberFormat="1" applyFont="1" applyFill="1" applyAlignment="1">
      <alignment horizontal="right" vertical="center" wrapText="1"/>
    </xf>
    <xf numFmtId="9" fontId="13" fillId="2" borderId="0" xfId="4" applyFont="1" applyFill="1" applyAlignment="1">
      <alignment horizontal="right" vertical="center" wrapText="1"/>
    </xf>
    <xf numFmtId="0" fontId="13" fillId="2" borderId="0" xfId="0" applyFont="1" applyFill="1" applyAlignment="1">
      <alignment horizontal="center" vertical="center" wrapText="1"/>
    </xf>
    <xf numFmtId="0" fontId="13" fillId="2" borderId="0" xfId="0" applyFont="1" applyFill="1" applyAlignment="1">
      <alignment vertical="center" wrapText="1"/>
    </xf>
    <xf numFmtId="3" fontId="13" fillId="2" borderId="0" xfId="0" applyNumberFormat="1" applyFont="1" applyFill="1" applyAlignment="1">
      <alignment vertical="center" wrapText="1"/>
    </xf>
    <xf numFmtId="3" fontId="17" fillId="2" borderId="1" xfId="0" applyNumberFormat="1" applyFont="1" applyFill="1" applyBorder="1" applyAlignment="1">
      <alignment vertical="center" wrapText="1"/>
    </xf>
    <xf numFmtId="3" fontId="13"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10" fontId="14" fillId="2" borderId="2" xfId="4" applyNumberFormat="1" applyFont="1" applyFill="1" applyBorder="1" applyAlignment="1">
      <alignment horizontal="center" vertical="center" wrapText="1"/>
    </xf>
    <xf numFmtId="0" fontId="14" fillId="2" borderId="0" xfId="0" applyFont="1" applyFill="1" applyAlignment="1">
      <alignment horizontal="center" vertical="center" wrapText="1"/>
    </xf>
    <xf numFmtId="0" fontId="13" fillId="2" borderId="2" xfId="0" applyFont="1" applyFill="1" applyBorder="1" applyAlignment="1">
      <alignment horizontal="center" vertical="top" wrapText="1" readingOrder="1"/>
    </xf>
    <xf numFmtId="0" fontId="13" fillId="2" borderId="2" xfId="0" applyFont="1" applyFill="1" applyBorder="1" applyAlignment="1">
      <alignment horizontal="center" vertical="center" wrapText="1" readingOrder="1"/>
    </xf>
    <xf numFmtId="10" fontId="13" fillId="2" borderId="2" xfId="4" applyNumberFormat="1" applyFont="1" applyFill="1" applyBorder="1" applyAlignment="1">
      <alignment horizontal="right" vertical="center" wrapText="1" readingOrder="1"/>
    </xf>
    <xf numFmtId="0" fontId="13" fillId="2" borderId="0" xfId="0" applyFont="1" applyFill="1"/>
    <xf numFmtId="165" fontId="17" fillId="2" borderId="25" xfId="1" applyNumberFormat="1" applyFont="1" applyFill="1" applyBorder="1" applyAlignment="1">
      <alignment horizontal="right" vertical="center" wrapText="1" readingOrder="1"/>
    </xf>
    <xf numFmtId="0" fontId="13" fillId="2" borderId="2" xfId="0" applyFont="1" applyFill="1" applyBorder="1" applyAlignment="1">
      <alignment vertical="center" wrapText="1" readingOrder="1"/>
    </xf>
    <xf numFmtId="0" fontId="17" fillId="2" borderId="2" xfId="6" applyFont="1" applyFill="1" applyBorder="1" applyAlignment="1">
      <alignment vertical="center" wrapText="1"/>
    </xf>
    <xf numFmtId="9" fontId="17" fillId="2" borderId="0" xfId="4" applyFont="1" applyFill="1" applyAlignment="1">
      <alignment vertical="center" wrapText="1"/>
    </xf>
    <xf numFmtId="0" fontId="13" fillId="2" borderId="0" xfId="0" applyFont="1" applyFill="1" applyAlignment="1">
      <alignment vertical="center" wrapText="1" readingOrder="1"/>
    </xf>
    <xf numFmtId="165" fontId="13" fillId="2" borderId="0" xfId="0" applyNumberFormat="1" applyFont="1" applyFill="1" applyAlignment="1">
      <alignment vertical="center" wrapText="1" readingOrder="1"/>
    </xf>
    <xf numFmtId="165" fontId="13" fillId="2" borderId="0" xfId="1" applyNumberFormat="1" applyFont="1" applyFill="1" applyBorder="1" applyAlignment="1">
      <alignment vertical="center" wrapText="1" readingOrder="1"/>
    </xf>
    <xf numFmtId="0" fontId="13" fillId="2" borderId="0" xfId="0" applyFont="1" applyFill="1" applyAlignment="1">
      <alignment vertical="top" wrapText="1" readingOrder="1"/>
    </xf>
    <xf numFmtId="0" fontId="13" fillId="2" borderId="0" xfId="0" applyFont="1" applyFill="1" applyAlignment="1">
      <alignment horizontal="left" vertical="center" wrapText="1" readingOrder="1"/>
    </xf>
    <xf numFmtId="0" fontId="17" fillId="2" borderId="0" xfId="0" applyFont="1" applyFill="1" applyAlignment="1">
      <alignment vertical="center"/>
    </xf>
    <xf numFmtId="0" fontId="14" fillId="2" borderId="2" xfId="0" applyFont="1" applyFill="1" applyBorder="1" applyAlignment="1">
      <alignment horizontal="center" vertical="center" wrapText="1" readingOrder="1"/>
    </xf>
    <xf numFmtId="165" fontId="14" fillId="2" borderId="2" xfId="1" quotePrefix="1" applyNumberFormat="1" applyFont="1" applyFill="1" applyBorder="1" applyAlignment="1">
      <alignment horizontal="center" vertical="center" wrapText="1" readingOrder="1"/>
    </xf>
    <xf numFmtId="165" fontId="14" fillId="2" borderId="2" xfId="1" applyNumberFormat="1" applyFont="1" applyFill="1" applyBorder="1" applyAlignment="1">
      <alignment horizontal="center" vertical="center" wrapText="1" readingOrder="1"/>
    </xf>
    <xf numFmtId="0" fontId="17" fillId="2" borderId="0" xfId="0" applyFont="1" applyFill="1" applyAlignment="1">
      <alignment horizontal="left" vertical="center"/>
    </xf>
    <xf numFmtId="165" fontId="17" fillId="2" borderId="0" xfId="1" applyNumberFormat="1" applyFont="1" applyFill="1" applyBorder="1" applyAlignment="1">
      <alignment vertical="center"/>
    </xf>
    <xf numFmtId="10" fontId="17" fillId="2" borderId="0" xfId="4" applyNumberFormat="1" applyFont="1" applyFill="1" applyBorder="1" applyAlignment="1">
      <alignment vertical="center"/>
    </xf>
    <xf numFmtId="165" fontId="31" fillId="2" borderId="0" xfId="1" applyNumberFormat="1" applyFont="1" applyFill="1"/>
    <xf numFmtId="0" fontId="134" fillId="2" borderId="0" xfId="0" applyFont="1" applyFill="1"/>
    <xf numFmtId="0" fontId="13" fillId="2" borderId="0" xfId="0" applyFont="1" applyFill="1" applyAlignment="1">
      <alignment horizontal="right" vertical="center"/>
    </xf>
    <xf numFmtId="0" fontId="13" fillId="2" borderId="0" xfId="2" applyFont="1" applyFill="1" applyAlignment="1">
      <alignment horizontal="left"/>
    </xf>
    <xf numFmtId="0" fontId="135" fillId="2" borderId="0" xfId="0" applyFont="1" applyFill="1"/>
    <xf numFmtId="0" fontId="136" fillId="2" borderId="0" xfId="0" applyFont="1" applyFill="1"/>
    <xf numFmtId="0" fontId="13" fillId="2" borderId="2" xfId="0" applyFont="1" applyFill="1" applyBorder="1" applyAlignment="1">
      <alignment vertical="center" wrapText="1"/>
    </xf>
    <xf numFmtId="165" fontId="13" fillId="2" borderId="2" xfId="1" applyNumberFormat="1" applyFont="1" applyFill="1" applyBorder="1" applyAlignment="1">
      <alignment horizontal="right" vertical="center" wrapText="1"/>
    </xf>
    <xf numFmtId="165" fontId="13" fillId="2" borderId="2" xfId="0" applyNumberFormat="1" applyFont="1" applyFill="1" applyBorder="1" applyAlignment="1">
      <alignment horizontal="right" vertical="center" wrapText="1"/>
    </xf>
    <xf numFmtId="10" fontId="13" fillId="2" borderId="2" xfId="4" applyNumberFormat="1" applyFont="1" applyFill="1" applyBorder="1" applyAlignment="1">
      <alignment horizontal="right" vertical="center" wrapText="1"/>
    </xf>
    <xf numFmtId="165" fontId="134" fillId="2" borderId="0" xfId="0" applyNumberFormat="1" applyFont="1" applyFill="1"/>
    <xf numFmtId="0" fontId="17" fillId="2" borderId="2" xfId="0" applyFont="1" applyFill="1" applyBorder="1" applyAlignment="1">
      <alignment vertical="center" wrapText="1"/>
    </xf>
    <xf numFmtId="165" fontId="17" fillId="2" borderId="2" xfId="1" applyNumberFormat="1" applyFont="1" applyFill="1" applyBorder="1" applyAlignment="1">
      <alignment horizontal="right" vertical="center" wrapText="1"/>
    </xf>
    <xf numFmtId="165" fontId="17" fillId="2" borderId="2" xfId="0" applyNumberFormat="1" applyFont="1" applyFill="1" applyBorder="1" applyAlignment="1">
      <alignment horizontal="right" vertical="center" wrapText="1"/>
    </xf>
    <xf numFmtId="10" fontId="17" fillId="2" borderId="2" xfId="4" applyNumberFormat="1" applyFont="1" applyFill="1" applyBorder="1" applyAlignment="1">
      <alignment horizontal="right" vertical="center" wrapText="1"/>
    </xf>
    <xf numFmtId="0" fontId="31" fillId="2" borderId="0" xfId="0" applyFont="1" applyFill="1"/>
    <xf numFmtId="3" fontId="13" fillId="2" borderId="2" xfId="0" applyNumberFormat="1" applyFont="1" applyFill="1" applyBorder="1" applyAlignment="1">
      <alignment horizontal="right" vertical="center" wrapText="1"/>
    </xf>
    <xf numFmtId="0" fontId="137" fillId="2" borderId="0" xfId="0" applyFont="1" applyFill="1"/>
    <xf numFmtId="165" fontId="29" fillId="2" borderId="0" xfId="1" applyNumberFormat="1" applyFont="1" applyFill="1" applyAlignment="1">
      <alignment vertical="center"/>
    </xf>
    <xf numFmtId="0" fontId="13" fillId="2" borderId="2" xfId="2" applyFont="1" applyFill="1" applyBorder="1" applyAlignment="1">
      <alignment vertical="center" wrapText="1"/>
    </xf>
    <xf numFmtId="10" fontId="13" fillId="2" borderId="0" xfId="4" applyNumberFormat="1" applyFont="1" applyFill="1" applyAlignment="1">
      <alignment horizontal="right" vertical="center"/>
    </xf>
    <xf numFmtId="10" fontId="13" fillId="2" borderId="2" xfId="4" applyNumberFormat="1" applyFont="1" applyFill="1" applyBorder="1" applyAlignment="1">
      <alignment horizontal="center" vertical="center" wrapText="1"/>
    </xf>
    <xf numFmtId="0" fontId="14" fillId="2" borderId="2" xfId="0" applyFont="1" applyFill="1" applyBorder="1" applyAlignment="1">
      <alignment vertical="center" wrapText="1"/>
    </xf>
    <xf numFmtId="165" fontId="14" fillId="2" borderId="2" xfId="1" applyNumberFormat="1" applyFont="1" applyFill="1" applyBorder="1" applyAlignment="1">
      <alignment horizontal="right" vertical="center" wrapText="1"/>
    </xf>
    <xf numFmtId="10" fontId="14" fillId="2" borderId="2" xfId="4" applyNumberFormat="1" applyFont="1" applyFill="1" applyBorder="1" applyAlignment="1">
      <alignment horizontal="right" vertical="center" wrapText="1"/>
    </xf>
    <xf numFmtId="10" fontId="21" fillId="2" borderId="2" xfId="4" applyNumberFormat="1" applyFont="1" applyFill="1" applyBorder="1" applyAlignment="1">
      <alignment horizontal="right" vertical="center" wrapText="1"/>
    </xf>
    <xf numFmtId="10" fontId="31" fillId="2" borderId="0" xfId="4" applyNumberFormat="1" applyFont="1" applyFill="1"/>
    <xf numFmtId="3" fontId="88" fillId="2" borderId="0" xfId="13" applyNumberFormat="1" applyFont="1" applyFill="1"/>
    <xf numFmtId="0" fontId="88" fillId="2" borderId="0" xfId="13" applyFont="1" applyFill="1"/>
    <xf numFmtId="10" fontId="88" fillId="2" borderId="0" xfId="13" applyNumberFormat="1" applyFont="1" applyFill="1"/>
    <xf numFmtId="10" fontId="13" fillId="2" borderId="0" xfId="13" applyNumberFormat="1" applyFont="1" applyFill="1" applyAlignment="1">
      <alignment horizontal="right" vertical="center"/>
    </xf>
    <xf numFmtId="0" fontId="89" fillId="2" borderId="0" xfId="13" applyFont="1" applyFill="1"/>
    <xf numFmtId="165" fontId="88" fillId="2" borderId="0" xfId="13" applyNumberFormat="1" applyFont="1" applyFill="1"/>
    <xf numFmtId="3" fontId="13" fillId="2" borderId="2" xfId="13" applyNumberFormat="1" applyFont="1" applyFill="1" applyBorder="1" applyAlignment="1">
      <alignment horizontal="center" vertical="center" wrapText="1"/>
    </xf>
    <xf numFmtId="165" fontId="13" fillId="2" borderId="2" xfId="5" applyNumberFormat="1" applyFont="1" applyFill="1" applyBorder="1" applyAlignment="1">
      <alignment horizontal="center" vertical="center" wrapText="1"/>
    </xf>
    <xf numFmtId="10" fontId="13" fillId="2" borderId="2" xfId="13" applyNumberFormat="1" applyFont="1" applyFill="1" applyBorder="1" applyAlignment="1">
      <alignment horizontal="center" vertical="center" wrapText="1"/>
    </xf>
    <xf numFmtId="0" fontId="14" fillId="2" borderId="2" xfId="13" applyFont="1" applyFill="1" applyBorder="1" applyAlignment="1">
      <alignment horizontal="center" vertical="center" wrapText="1"/>
    </xf>
    <xf numFmtId="3" fontId="14" fillId="2" borderId="2" xfId="13" applyNumberFormat="1" applyFont="1" applyFill="1" applyBorder="1" applyAlignment="1">
      <alignment horizontal="center" vertical="center" wrapText="1"/>
    </xf>
    <xf numFmtId="10" fontId="14" fillId="2" borderId="2" xfId="13" applyNumberFormat="1" applyFont="1" applyFill="1" applyBorder="1" applyAlignment="1">
      <alignment horizontal="center" vertical="center" wrapText="1"/>
    </xf>
    <xf numFmtId="0" fontId="90" fillId="2" borderId="0" xfId="13" applyFont="1" applyFill="1"/>
    <xf numFmtId="0" fontId="13" fillId="2" borderId="2" xfId="13" applyFont="1" applyFill="1" applyBorder="1" applyAlignment="1">
      <alignment vertical="center" wrapText="1"/>
    </xf>
    <xf numFmtId="165" fontId="13" fillId="2" borderId="2" xfId="13" applyNumberFormat="1" applyFont="1" applyFill="1" applyBorder="1" applyAlignment="1">
      <alignment horizontal="right" vertical="center" wrapText="1"/>
    </xf>
    <xf numFmtId="10" fontId="13" fillId="2" borderId="2" xfId="14" applyNumberFormat="1" applyFont="1" applyFill="1" applyBorder="1" applyAlignment="1">
      <alignment horizontal="right" vertical="center" wrapText="1"/>
    </xf>
    <xf numFmtId="165" fontId="13" fillId="2" borderId="2" xfId="5" applyNumberFormat="1" applyFont="1" applyFill="1" applyBorder="1" applyAlignment="1">
      <alignment horizontal="right" vertical="center" wrapText="1"/>
    </xf>
    <xf numFmtId="0" fontId="13" fillId="2" borderId="2" xfId="6" applyFont="1" applyFill="1" applyBorder="1" applyAlignment="1">
      <alignment horizontal="center" vertical="center" wrapText="1"/>
    </xf>
    <xf numFmtId="0" fontId="13" fillId="2" borderId="2" xfId="6" applyFont="1" applyFill="1" applyBorder="1" applyAlignment="1">
      <alignment vertical="center" wrapText="1"/>
    </xf>
    <xf numFmtId="0" fontId="17" fillId="2" borderId="2" xfId="6" applyFont="1" applyFill="1" applyBorder="1" applyAlignment="1">
      <alignment horizontal="center" vertical="center" wrapText="1"/>
    </xf>
    <xf numFmtId="165" fontId="17" fillId="2" borderId="2" xfId="1" applyNumberFormat="1" applyFont="1" applyFill="1" applyBorder="1" applyAlignment="1">
      <alignment horizontal="center" vertical="center" wrapText="1"/>
    </xf>
    <xf numFmtId="0" fontId="14" fillId="2" borderId="2" xfId="6" applyFont="1" applyFill="1" applyBorder="1" applyAlignment="1">
      <alignment horizontal="center" vertical="center" wrapText="1"/>
    </xf>
    <xf numFmtId="0" fontId="14" fillId="2" borderId="2" xfId="3" applyFont="1" applyFill="1" applyBorder="1" applyAlignment="1">
      <alignment vertical="center" wrapText="1"/>
    </xf>
    <xf numFmtId="165" fontId="14" fillId="2" borderId="2" xfId="5" applyNumberFormat="1" applyFont="1" applyFill="1" applyBorder="1" applyAlignment="1">
      <alignment horizontal="center" vertical="center" wrapText="1"/>
    </xf>
    <xf numFmtId="165" fontId="14" fillId="2" borderId="2" xfId="1" applyNumberFormat="1" applyFont="1" applyFill="1" applyBorder="1" applyAlignment="1">
      <alignment horizontal="center" vertical="center" wrapText="1"/>
    </xf>
    <xf numFmtId="0" fontId="17" fillId="2" borderId="2" xfId="6" applyFont="1" applyFill="1" applyBorder="1" applyAlignment="1">
      <alignment horizontal="center" vertical="center"/>
    </xf>
    <xf numFmtId="0" fontId="17" fillId="2" borderId="2" xfId="3" applyFont="1" applyFill="1" applyBorder="1" applyAlignment="1">
      <alignment vertical="center" wrapText="1"/>
    </xf>
    <xf numFmtId="10" fontId="17" fillId="2" borderId="2" xfId="14" applyNumberFormat="1" applyFont="1" applyFill="1" applyBorder="1" applyAlignment="1">
      <alignment horizontal="right" vertical="center" wrapText="1"/>
    </xf>
    <xf numFmtId="10" fontId="14" fillId="2" borderId="2" xfId="14" applyNumberFormat="1" applyFont="1" applyFill="1" applyBorder="1" applyAlignment="1">
      <alignment horizontal="right" vertical="center" wrapText="1"/>
    </xf>
    <xf numFmtId="0" fontId="14" fillId="2" borderId="2" xfId="6" applyFont="1" applyFill="1" applyBorder="1" applyAlignment="1">
      <alignment vertical="center" wrapText="1"/>
    </xf>
    <xf numFmtId="0" fontId="17" fillId="2" borderId="2" xfId="3" quotePrefix="1" applyFont="1" applyFill="1" applyBorder="1" applyAlignment="1">
      <alignment vertical="center" wrapText="1"/>
    </xf>
    <xf numFmtId="0" fontId="17" fillId="2" borderId="4" xfId="6" applyFont="1" applyFill="1" applyBorder="1" applyAlignment="1">
      <alignment horizontal="center" vertical="center" wrapText="1"/>
    </xf>
    <xf numFmtId="0" fontId="91" fillId="2" borderId="2" xfId="0" applyFont="1" applyFill="1" applyBorder="1" applyAlignment="1">
      <alignment horizontal="center" vertical="center" wrapText="1"/>
    </xf>
    <xf numFmtId="0" fontId="92" fillId="2" borderId="0" xfId="13" applyFont="1" applyFill="1"/>
    <xf numFmtId="0" fontId="17" fillId="2" borderId="2" xfId="6" quotePrefix="1" applyFont="1" applyFill="1" applyBorder="1" applyAlignment="1">
      <alignment vertical="center" wrapText="1"/>
    </xf>
    <xf numFmtId="0" fontId="13" fillId="2" borderId="2" xfId="3" applyFont="1" applyFill="1" applyBorder="1" applyAlignment="1">
      <alignment vertical="center" wrapText="1"/>
    </xf>
    <xf numFmtId="0" fontId="49" fillId="2" borderId="0" xfId="15" applyFont="1" applyFill="1" applyAlignment="1">
      <alignment vertical="center" wrapText="1"/>
    </xf>
    <xf numFmtId="177" fontId="34" fillId="2" borderId="19" xfId="0" applyNumberFormat="1" applyFont="1" applyFill="1" applyBorder="1" applyAlignment="1">
      <alignment horizontal="left" vertical="center" wrapText="1"/>
    </xf>
    <xf numFmtId="0" fontId="17" fillId="2" borderId="2" xfId="2" applyFont="1" applyFill="1" applyBorder="1" applyAlignment="1">
      <alignment vertical="center" wrapText="1"/>
    </xf>
    <xf numFmtId="0" fontId="13" fillId="2" borderId="0" xfId="2" applyFont="1" applyFill="1" applyAlignment="1">
      <alignment horizontal="center"/>
    </xf>
    <xf numFmtId="0" fontId="14" fillId="2" borderId="2" xfId="0" applyFont="1" applyFill="1" applyBorder="1" applyAlignment="1">
      <alignment horizontal="right" vertical="center" wrapText="1"/>
    </xf>
    <xf numFmtId="165" fontId="137" fillId="2" borderId="0" xfId="0" applyNumberFormat="1" applyFont="1" applyFill="1"/>
    <xf numFmtId="0" fontId="136" fillId="2" borderId="0" xfId="0" applyFont="1" applyFill="1" applyAlignment="1">
      <alignment horizontal="center"/>
    </xf>
    <xf numFmtId="171" fontId="134" fillId="2" borderId="0" xfId="1" applyNumberFormat="1" applyFont="1" applyFill="1"/>
    <xf numFmtId="3" fontId="17" fillId="2" borderId="2" xfId="1" applyNumberFormat="1" applyFont="1" applyFill="1" applyBorder="1" applyAlignment="1">
      <alignment horizontal="right" vertical="center" wrapText="1"/>
    </xf>
    <xf numFmtId="0" fontId="14" fillId="2" borderId="0" xfId="2" applyFont="1" applyFill="1" applyAlignment="1">
      <alignment vertical="top" wrapText="1"/>
    </xf>
    <xf numFmtId="0" fontId="13" fillId="2" borderId="0" xfId="2" applyFont="1" applyFill="1" applyAlignment="1">
      <alignment vertical="top" wrapText="1"/>
    </xf>
    <xf numFmtId="165" fontId="27" fillId="2" borderId="0" xfId="1" applyNumberFormat="1" applyFont="1" applyFill="1" applyAlignment="1">
      <alignment horizontal="center" vertical="center" wrapText="1"/>
    </xf>
    <xf numFmtId="165" fontId="30" fillId="2" borderId="0" xfId="1" applyNumberFormat="1" applyFont="1" applyFill="1" applyAlignment="1">
      <alignment horizontal="center" vertical="center" wrapText="1"/>
    </xf>
    <xf numFmtId="165" fontId="30" fillId="2" borderId="0" xfId="1" applyNumberFormat="1" applyFont="1" applyFill="1" applyAlignment="1">
      <alignment horizontal="right" vertical="center" wrapText="1"/>
    </xf>
    <xf numFmtId="0" fontId="134" fillId="2" borderId="0" xfId="0" applyFont="1" applyFill="1" applyAlignment="1">
      <alignment horizontal="right"/>
    </xf>
    <xf numFmtId="0" fontId="106" fillId="2" borderId="0" xfId="0" applyFont="1" applyFill="1"/>
    <xf numFmtId="0" fontId="13" fillId="2" borderId="8" xfId="0" applyFont="1" applyFill="1" applyBorder="1" applyAlignment="1">
      <alignment horizontal="center" vertical="center" wrapText="1" readingOrder="1"/>
    </xf>
    <xf numFmtId="0" fontId="13" fillId="2" borderId="0" xfId="0" applyFont="1" applyFill="1" applyAlignment="1">
      <alignment horizontal="center" vertical="center" wrapText="1" readingOrder="1"/>
    </xf>
    <xf numFmtId="0" fontId="3" fillId="0" borderId="0" xfId="2" applyFont="1" applyAlignment="1">
      <alignment horizontal="center"/>
    </xf>
    <xf numFmtId="0" fontId="140" fillId="0" borderId="0" xfId="0" applyFont="1"/>
    <xf numFmtId="0" fontId="141" fillId="0" borderId="0" xfId="0" applyFont="1"/>
    <xf numFmtId="0" fontId="142" fillId="0" borderId="0" xfId="0" applyFont="1"/>
    <xf numFmtId="0" fontId="13" fillId="0" borderId="32" xfId="0" applyFont="1" applyBorder="1" applyAlignment="1">
      <alignment horizontal="center" vertical="center" wrapText="1"/>
    </xf>
    <xf numFmtId="0" fontId="14" fillId="0" borderId="32" xfId="0" applyFont="1" applyBorder="1" applyAlignment="1">
      <alignment horizontal="center" vertical="center" wrapText="1"/>
    </xf>
    <xf numFmtId="0" fontId="143" fillId="0" borderId="0" xfId="0" applyFont="1"/>
    <xf numFmtId="0" fontId="17" fillId="0" borderId="32" xfId="0" applyFont="1" applyBorder="1" applyAlignment="1">
      <alignment horizontal="center" vertical="center" wrapText="1"/>
    </xf>
    <xf numFmtId="165" fontId="17" fillId="2" borderId="32" xfId="1" applyNumberFormat="1" applyFont="1" applyFill="1" applyBorder="1" applyAlignment="1">
      <alignment horizontal="right" vertical="center" shrinkToFit="1"/>
    </xf>
    <xf numFmtId="165" fontId="17" fillId="0" borderId="32" xfId="1" applyNumberFormat="1" applyFont="1" applyBorder="1" applyAlignment="1">
      <alignment horizontal="right" vertical="center" shrinkToFit="1"/>
    </xf>
    <xf numFmtId="165" fontId="17" fillId="0" borderId="32" xfId="1" applyNumberFormat="1" applyFont="1" applyFill="1" applyBorder="1" applyAlignment="1">
      <alignment horizontal="right" vertical="center" shrinkToFit="1"/>
    </xf>
    <xf numFmtId="10" fontId="17" fillId="0" borderId="32" xfId="4" applyNumberFormat="1" applyFont="1" applyBorder="1" applyAlignment="1">
      <alignment horizontal="right" vertical="center" shrinkToFit="1"/>
    </xf>
    <xf numFmtId="0" fontId="51" fillId="0" borderId="0" xfId="0" applyFont="1"/>
    <xf numFmtId="165" fontId="51" fillId="0" borderId="0" xfId="0" applyNumberFormat="1" applyFont="1"/>
    <xf numFmtId="0" fontId="19" fillId="0" borderId="0" xfId="2" applyFont="1" applyAlignment="1">
      <alignment vertical="top" wrapText="1"/>
    </xf>
    <xf numFmtId="165" fontId="19" fillId="0" borderId="0" xfId="1" applyNumberFormat="1" applyFont="1" applyAlignment="1">
      <alignment horizontal="center" vertical="center" wrapText="1"/>
    </xf>
    <xf numFmtId="9" fontId="141" fillId="0" borderId="0" xfId="4" applyFont="1" applyFill="1"/>
    <xf numFmtId="165" fontId="51" fillId="0" borderId="0" xfId="1" applyNumberFormat="1" applyFont="1" applyAlignment="1">
      <alignment vertical="center"/>
    </xf>
    <xf numFmtId="0" fontId="13" fillId="2" borderId="32" xfId="0" applyFont="1" applyFill="1" applyBorder="1" applyAlignment="1">
      <alignment horizontal="center" vertical="center" wrapText="1" readingOrder="1"/>
    </xf>
    <xf numFmtId="0" fontId="13" fillId="2" borderId="32" xfId="0" applyFont="1" applyFill="1" applyBorder="1" applyAlignment="1">
      <alignment horizontal="left" vertical="center" wrapText="1" readingOrder="1"/>
    </xf>
    <xf numFmtId="165" fontId="13" fillId="2" borderId="32" xfId="1" applyNumberFormat="1" applyFont="1" applyFill="1" applyBorder="1" applyAlignment="1">
      <alignment horizontal="right" vertical="center" wrapText="1" readingOrder="1"/>
    </xf>
    <xf numFmtId="10" fontId="13" fillId="2" borderId="32" xfId="4" applyNumberFormat="1" applyFont="1" applyFill="1" applyBorder="1" applyAlignment="1">
      <alignment horizontal="right" vertical="center" wrapText="1" readingOrder="1"/>
    </xf>
    <xf numFmtId="174" fontId="13" fillId="2" borderId="32" xfId="4" applyNumberFormat="1" applyFont="1" applyFill="1" applyBorder="1" applyAlignment="1">
      <alignment horizontal="right" vertical="center" wrapText="1" readingOrder="1"/>
    </xf>
    <xf numFmtId="168" fontId="13" fillId="2" borderId="32" xfId="0" applyNumberFormat="1" applyFont="1" applyFill="1" applyBorder="1" applyAlignment="1">
      <alignment horizontal="right" vertical="center" wrapText="1" readingOrder="1"/>
    </xf>
    <xf numFmtId="0" fontId="65" fillId="2" borderId="32" xfId="0" applyFont="1" applyFill="1" applyBorder="1" applyAlignment="1">
      <alignment horizontal="left" vertical="center" wrapText="1" readingOrder="1"/>
    </xf>
    <xf numFmtId="9" fontId="13" fillId="2" borderId="32" xfId="4" applyFont="1" applyFill="1" applyBorder="1" applyAlignment="1">
      <alignment horizontal="right" vertical="center" wrapText="1" readingOrder="1"/>
    </xf>
    <xf numFmtId="0" fontId="17" fillId="2" borderId="32" xfId="0" applyFont="1" applyFill="1" applyBorder="1" applyAlignment="1">
      <alignment horizontal="center" vertical="center" wrapText="1" readingOrder="1"/>
    </xf>
    <xf numFmtId="0" fontId="17" fillId="2" borderId="32" xfId="0" applyFont="1" applyFill="1" applyBorder="1" applyAlignment="1">
      <alignment horizontal="left" vertical="center" wrapText="1" readingOrder="1"/>
    </xf>
    <xf numFmtId="165" fontId="17" fillId="2" borderId="32" xfId="1" applyNumberFormat="1" applyFont="1" applyFill="1" applyBorder="1" applyAlignment="1">
      <alignment horizontal="right" vertical="center" wrapText="1" readingOrder="1"/>
    </xf>
    <xf numFmtId="0" fontId="17" fillId="2" borderId="32" xfId="0" applyFont="1" applyFill="1" applyBorder="1" applyAlignment="1">
      <alignment horizontal="right" vertical="center"/>
    </xf>
    <xf numFmtId="168" fontId="17" fillId="2" borderId="32" xfId="0" applyNumberFormat="1" applyFont="1" applyFill="1" applyBorder="1" applyAlignment="1">
      <alignment horizontal="right" vertical="center" wrapText="1" readingOrder="1"/>
    </xf>
    <xf numFmtId="10" fontId="17" fillId="2" borderId="32" xfId="4" applyNumberFormat="1" applyFont="1" applyFill="1" applyBorder="1" applyAlignment="1">
      <alignment horizontal="right" vertical="center" wrapText="1" readingOrder="1"/>
    </xf>
    <xf numFmtId="9" fontId="17" fillId="2" borderId="32" xfId="4" applyFont="1" applyFill="1" applyBorder="1" applyAlignment="1">
      <alignment horizontal="right" vertical="center" wrapText="1" readingOrder="1"/>
    </xf>
    <xf numFmtId="165" fontId="17" fillId="2" borderId="32" xfId="1" quotePrefix="1" applyNumberFormat="1" applyFont="1" applyFill="1" applyBorder="1" applyAlignment="1">
      <alignment horizontal="right" vertical="center" wrapText="1" readingOrder="1"/>
    </xf>
    <xf numFmtId="10" fontId="17" fillId="2" borderId="32" xfId="4" quotePrefix="1" applyNumberFormat="1" applyFont="1" applyFill="1" applyBorder="1" applyAlignment="1">
      <alignment horizontal="right" vertical="center" wrapText="1" readingOrder="1"/>
    </xf>
    <xf numFmtId="3" fontId="17" fillId="2" borderId="32" xfId="8" applyNumberFormat="1" applyFont="1" applyFill="1" applyBorder="1" applyAlignment="1">
      <alignment vertical="center" wrapText="1"/>
    </xf>
    <xf numFmtId="0" fontId="17" fillId="2" borderId="32" xfId="6" applyFont="1" applyFill="1" applyBorder="1" applyAlignment="1">
      <alignment horizontal="left" vertical="center" wrapText="1"/>
    </xf>
    <xf numFmtId="165" fontId="21" fillId="2" borderId="32" xfId="1" applyNumberFormat="1" applyFont="1" applyFill="1" applyBorder="1" applyAlignment="1">
      <alignment horizontal="right" vertical="center" wrapText="1" readingOrder="1"/>
    </xf>
    <xf numFmtId="10" fontId="21" fillId="2" borderId="32" xfId="4" applyNumberFormat="1" applyFont="1" applyFill="1" applyBorder="1" applyAlignment="1">
      <alignment horizontal="right" vertical="center" wrapText="1" readingOrder="1"/>
    </xf>
    <xf numFmtId="168" fontId="21" fillId="2" borderId="32" xfId="0" applyNumberFormat="1" applyFont="1" applyFill="1" applyBorder="1" applyAlignment="1">
      <alignment horizontal="right" vertical="center" wrapText="1" readingOrder="1"/>
    </xf>
    <xf numFmtId="0" fontId="21" fillId="2" borderId="0" xfId="0" applyFont="1" applyFill="1"/>
    <xf numFmtId="0" fontId="3" fillId="2" borderId="32" xfId="0" applyFont="1" applyFill="1" applyBorder="1" applyAlignment="1">
      <alignment horizontal="center" vertical="center" wrapText="1"/>
    </xf>
    <xf numFmtId="0" fontId="3" fillId="2" borderId="32" xfId="0" applyNumberFormat="1" applyFont="1" applyFill="1" applyBorder="1" applyAlignment="1">
      <alignment horizontal="left" vertical="center" wrapText="1"/>
    </xf>
    <xf numFmtId="3" fontId="3" fillId="2" borderId="32" xfId="0" applyNumberFormat="1" applyFont="1" applyFill="1" applyBorder="1" applyAlignment="1">
      <alignment horizontal="right" vertical="center"/>
    </xf>
    <xf numFmtId="0" fontId="51" fillId="2" borderId="32" xfId="0" applyFont="1" applyFill="1" applyBorder="1" applyAlignment="1">
      <alignment horizontal="center" vertical="center" wrapText="1"/>
    </xf>
    <xf numFmtId="0" fontId="51" fillId="2" borderId="32" xfId="0" applyNumberFormat="1" applyFont="1" applyFill="1" applyBorder="1" applyAlignment="1">
      <alignment horizontal="left" vertical="center" wrapText="1"/>
    </xf>
    <xf numFmtId="3" fontId="51" fillId="2" borderId="32" xfId="0" applyNumberFormat="1" applyFont="1" applyFill="1" applyBorder="1" applyAlignment="1">
      <alignment horizontal="right" vertical="center"/>
    </xf>
    <xf numFmtId="0" fontId="17" fillId="2" borderId="32" xfId="0" applyNumberFormat="1" applyFont="1" applyFill="1" applyBorder="1" applyAlignment="1">
      <alignment horizontal="left" vertical="center" wrapText="1"/>
    </xf>
    <xf numFmtId="0" fontId="144" fillId="2" borderId="32" xfId="0" applyNumberFormat="1" applyFont="1" applyFill="1" applyBorder="1" applyAlignment="1">
      <alignment horizontal="left" vertical="center" wrapText="1"/>
    </xf>
    <xf numFmtId="3" fontId="144" fillId="2" borderId="32" xfId="0" applyNumberFormat="1" applyFont="1" applyFill="1" applyBorder="1" applyAlignment="1">
      <alignment horizontal="right" vertical="center"/>
    </xf>
    <xf numFmtId="0" fontId="22" fillId="2" borderId="32" xfId="0" applyFont="1" applyFill="1" applyBorder="1" applyAlignment="1">
      <alignment horizontal="center" vertical="center" wrapText="1"/>
    </xf>
    <xf numFmtId="0" fontId="22" fillId="2" borderId="32" xfId="0" applyNumberFormat="1" applyFont="1" applyFill="1" applyBorder="1" applyAlignment="1">
      <alignment horizontal="left" vertical="center" wrapText="1"/>
    </xf>
    <xf numFmtId="3" fontId="22" fillId="2" borderId="32" xfId="0" applyNumberFormat="1" applyFont="1" applyFill="1" applyBorder="1" applyAlignment="1">
      <alignment horizontal="right" vertical="center"/>
    </xf>
    <xf numFmtId="165" fontId="64" fillId="2" borderId="32" xfId="1" applyNumberFormat="1" applyFont="1" applyFill="1" applyBorder="1" applyAlignment="1">
      <alignment horizontal="center" vertical="center" wrapText="1"/>
    </xf>
    <xf numFmtId="0" fontId="3" fillId="0" borderId="32" xfId="0" applyFont="1" applyBorder="1" applyAlignment="1">
      <alignment horizontal="center" vertical="center" wrapText="1"/>
    </xf>
    <xf numFmtId="165" fontId="3" fillId="0" borderId="32" xfId="0" applyNumberFormat="1" applyFont="1" applyBorder="1" applyAlignment="1">
      <alignment horizontal="center" vertical="center" wrapText="1"/>
    </xf>
    <xf numFmtId="165" fontId="17" fillId="0" borderId="32" xfId="5" applyNumberFormat="1" applyFont="1" applyFill="1" applyBorder="1" applyAlignment="1">
      <alignment horizontal="right" vertical="center" shrinkToFit="1"/>
    </xf>
    <xf numFmtId="165" fontId="17" fillId="2" borderId="32" xfId="5" applyNumberFormat="1" applyFont="1" applyFill="1" applyBorder="1" applyAlignment="1">
      <alignment horizontal="right" vertical="center" shrinkToFit="1"/>
    </xf>
    <xf numFmtId="165" fontId="51" fillId="0" borderId="32" xfId="1" applyNumberFormat="1" applyFont="1" applyFill="1" applyBorder="1" applyAlignment="1">
      <alignment horizontal="right" vertical="center" shrinkToFit="1"/>
    </xf>
    <xf numFmtId="174" fontId="51" fillId="0" borderId="32" xfId="14" applyNumberFormat="1" applyFont="1" applyFill="1" applyBorder="1" applyAlignment="1">
      <alignment horizontal="right" vertical="center" shrinkToFit="1"/>
    </xf>
    <xf numFmtId="174" fontId="51" fillId="0" borderId="32" xfId="4" applyNumberFormat="1" applyFont="1" applyFill="1" applyBorder="1" applyAlignment="1">
      <alignment horizontal="right" vertical="center" shrinkToFit="1"/>
    </xf>
    <xf numFmtId="165" fontId="13" fillId="2" borderId="8" xfId="1" applyNumberFormat="1" applyFont="1" applyFill="1" applyBorder="1" applyAlignment="1">
      <alignment horizontal="center" vertical="center" wrapText="1" readingOrder="1"/>
    </xf>
    <xf numFmtId="165" fontId="14" fillId="2" borderId="32" xfId="1" quotePrefix="1" applyNumberFormat="1" applyFont="1" applyFill="1" applyBorder="1" applyAlignment="1">
      <alignment horizontal="center" vertical="center" wrapText="1" readingOrder="1"/>
    </xf>
    <xf numFmtId="0" fontId="51" fillId="0" borderId="0" xfId="0" applyFont="1" applyAlignment="1">
      <alignment vertical="center"/>
    </xf>
    <xf numFmtId="0" fontId="64" fillId="0" borderId="0" xfId="0" applyFont="1" applyAlignment="1">
      <alignment vertical="center"/>
    </xf>
    <xf numFmtId="0" fontId="118" fillId="0" borderId="0" xfId="0" applyFont="1" applyAlignment="1">
      <alignment vertical="center"/>
    </xf>
    <xf numFmtId="0" fontId="19" fillId="0" borderId="0" xfId="0" applyFont="1" applyAlignment="1">
      <alignment vertical="center"/>
    </xf>
    <xf numFmtId="0" fontId="51" fillId="0" borderId="0" xfId="0" applyFont="1" applyAlignment="1">
      <alignment horizontal="right" vertical="center"/>
    </xf>
    <xf numFmtId="0" fontId="13" fillId="3" borderId="32" xfId="0" applyFont="1" applyFill="1" applyBorder="1" applyAlignment="1">
      <alignment horizontal="center" vertical="center" wrapText="1"/>
    </xf>
    <xf numFmtId="0" fontId="141" fillId="3" borderId="0" xfId="0" applyFont="1" applyFill="1"/>
    <xf numFmtId="0" fontId="17" fillId="0" borderId="23" xfId="0" applyFont="1" applyBorder="1" applyAlignment="1">
      <alignment horizontal="center" vertical="center" wrapText="1"/>
    </xf>
    <xf numFmtId="0" fontId="17" fillId="0" borderId="23" xfId="0" applyFont="1" applyBorder="1" applyAlignment="1">
      <alignment vertical="center" wrapText="1"/>
    </xf>
    <xf numFmtId="165" fontId="17" fillId="0" borderId="23" xfId="1" applyNumberFormat="1" applyFont="1" applyBorder="1" applyAlignment="1">
      <alignment vertical="center" shrinkToFit="1"/>
    </xf>
    <xf numFmtId="3" fontId="17" fillId="0" borderId="23" xfId="0" applyNumberFormat="1" applyFont="1" applyBorder="1" applyAlignment="1">
      <alignment vertical="center" shrinkToFit="1"/>
    </xf>
    <xf numFmtId="10" fontId="17" fillId="0" borderId="23" xfId="14" applyNumberFormat="1" applyFont="1" applyBorder="1" applyAlignment="1">
      <alignment vertical="center" shrinkToFit="1"/>
    </xf>
    <xf numFmtId="9" fontId="17" fillId="0" borderId="23" xfId="14" applyFont="1" applyBorder="1" applyAlignment="1">
      <alignment vertical="center" shrinkToFit="1"/>
    </xf>
    <xf numFmtId="0" fontId="34" fillId="3" borderId="32" xfId="0" applyFont="1" applyFill="1" applyBorder="1" applyAlignment="1">
      <alignment horizontal="center" vertical="center" wrapText="1"/>
    </xf>
    <xf numFmtId="0" fontId="51" fillId="0" borderId="0" xfId="2" applyFont="1" applyAlignment="1">
      <alignment vertical="top" wrapText="1"/>
    </xf>
    <xf numFmtId="165" fontId="3" fillId="0" borderId="0" xfId="5" applyNumberFormat="1" applyFont="1" applyAlignment="1">
      <alignment horizontal="right" vertical="center"/>
    </xf>
    <xf numFmtId="165" fontId="3" fillId="0" borderId="32" xfId="5" applyNumberFormat="1" applyFont="1" applyBorder="1" applyAlignment="1">
      <alignment horizontal="center" vertical="center" wrapText="1"/>
    </xf>
    <xf numFmtId="0" fontId="22" fillId="0" borderId="32" xfId="0" applyFont="1" applyBorder="1" applyAlignment="1">
      <alignment horizontal="center" vertical="center" wrapText="1"/>
    </xf>
    <xf numFmtId="165" fontId="22" fillId="0" borderId="32" xfId="5" quotePrefix="1" applyNumberFormat="1" applyFont="1" applyBorder="1" applyAlignment="1">
      <alignment horizontal="center" vertical="center" wrapText="1"/>
    </xf>
    <xf numFmtId="0" fontId="17" fillId="0" borderId="32" xfId="0" applyFont="1" applyBorder="1" applyAlignment="1">
      <alignment vertical="center" wrapText="1"/>
    </xf>
    <xf numFmtId="165" fontId="17" fillId="0" borderId="32" xfId="5" applyNumberFormat="1" applyFont="1" applyBorder="1" applyAlignment="1">
      <alignment horizontal="right" vertical="center" wrapText="1"/>
    </xf>
    <xf numFmtId="165" fontId="145" fillId="0" borderId="0" xfId="5" applyNumberFormat="1" applyFont="1"/>
    <xf numFmtId="0" fontId="140" fillId="0" borderId="0" xfId="6" applyFont="1"/>
    <xf numFmtId="0" fontId="146" fillId="0" borderId="0" xfId="0" applyFont="1"/>
    <xf numFmtId="165" fontId="13" fillId="2" borderId="2" xfId="1" applyNumberFormat="1" applyFont="1" applyFill="1" applyBorder="1" applyAlignment="1">
      <alignment horizontal="center" vertical="center" wrapText="1"/>
    </xf>
    <xf numFmtId="0" fontId="13" fillId="2" borderId="2" xfId="13" applyFont="1" applyFill="1" applyBorder="1" applyAlignment="1">
      <alignment horizontal="center" vertical="center" wrapText="1"/>
    </xf>
    <xf numFmtId="165" fontId="88" fillId="2" borderId="0" xfId="5" applyNumberFormat="1" applyFont="1" applyFill="1"/>
    <xf numFmtId="0" fontId="13" fillId="2" borderId="2" xfId="0" applyFont="1" applyFill="1" applyBorder="1" applyAlignment="1">
      <alignment horizontal="center" vertical="center" wrapText="1"/>
    </xf>
    <xf numFmtId="168" fontId="17" fillId="2" borderId="0" xfId="0" applyNumberFormat="1" applyFont="1" applyFill="1"/>
    <xf numFmtId="165" fontId="13" fillId="2" borderId="0" xfId="0" applyNumberFormat="1" applyFont="1" applyFill="1"/>
    <xf numFmtId="0" fontId="19" fillId="0" borderId="1" xfId="0" applyFont="1" applyBorder="1" applyAlignment="1">
      <alignment horizontal="center" vertical="center"/>
    </xf>
    <xf numFmtId="165" fontId="9" fillId="0" borderId="0" xfId="1" applyNumberFormat="1" applyFont="1" applyAlignment="1">
      <alignment horizontal="center" wrapText="1"/>
    </xf>
    <xf numFmtId="165" fontId="67" fillId="0" borderId="0" xfId="1" applyNumberFormat="1" applyFont="1" applyAlignment="1">
      <alignment horizontal="center" vertical="center" wrapText="1"/>
    </xf>
    <xf numFmtId="0" fontId="9" fillId="0" borderId="0" xfId="0" applyFont="1" applyAlignment="1">
      <alignment horizontal="center" vertical="center" wrapText="1"/>
    </xf>
    <xf numFmtId="0" fontId="3" fillId="0" borderId="0" xfId="2" applyFont="1" applyAlignment="1">
      <alignment horizontal="center" wrapText="1"/>
    </xf>
    <xf numFmtId="0" fontId="3" fillId="0" borderId="0" xfId="0" applyFont="1" applyAlignment="1">
      <alignment horizontal="center" vertical="center"/>
    </xf>
    <xf numFmtId="0" fontId="3" fillId="0" borderId="0" xfId="2" applyFont="1" applyAlignment="1">
      <alignment horizontal="center" vertical="top" wrapText="1"/>
    </xf>
    <xf numFmtId="0" fontId="67" fillId="0" borderId="0" xfId="0" applyFont="1" applyAlignment="1">
      <alignment horizontal="center" vertical="center" wrapText="1"/>
    </xf>
    <xf numFmtId="165" fontId="30" fillId="2" borderId="24" xfId="1" applyNumberFormat="1" applyFont="1" applyFill="1" applyBorder="1" applyAlignment="1">
      <alignment horizontal="center" wrapText="1"/>
    </xf>
    <xf numFmtId="165" fontId="27" fillId="2" borderId="0" xfId="1" applyNumberFormat="1" applyFont="1" applyFill="1" applyAlignment="1">
      <alignment horizontal="center" vertical="center" wrapText="1"/>
    </xf>
    <xf numFmtId="165" fontId="30" fillId="2" borderId="0" xfId="1" applyNumberFormat="1" applyFont="1" applyFill="1" applyAlignment="1">
      <alignment horizontal="center" vertical="center" wrapText="1"/>
    </xf>
    <xf numFmtId="0" fontId="14" fillId="2" borderId="1" xfId="0" applyFont="1" applyFill="1" applyBorder="1" applyAlignment="1">
      <alignment horizontal="center" vertical="center"/>
    </xf>
    <xf numFmtId="0" fontId="13" fillId="2" borderId="2" xfId="0" applyFont="1" applyFill="1" applyBorder="1" applyAlignment="1">
      <alignment horizontal="center" vertical="center" wrapText="1"/>
    </xf>
    <xf numFmtId="165" fontId="13" fillId="2" borderId="2" xfId="1" applyNumberFormat="1" applyFont="1" applyFill="1" applyBorder="1" applyAlignment="1">
      <alignment horizontal="center" vertical="center" wrapText="1"/>
    </xf>
    <xf numFmtId="0" fontId="13" fillId="2" borderId="0" xfId="2" applyFont="1" applyFill="1" applyAlignment="1">
      <alignment horizontal="center" vertical="top" wrapText="1"/>
    </xf>
    <xf numFmtId="0" fontId="13" fillId="2" borderId="0" xfId="0" applyFont="1" applyFill="1" applyAlignment="1">
      <alignment horizontal="center" vertical="center"/>
    </xf>
    <xf numFmtId="0" fontId="13" fillId="2" borderId="0" xfId="2" applyFont="1" applyFill="1" applyAlignment="1">
      <alignment horizontal="center"/>
    </xf>
    <xf numFmtId="0" fontId="27" fillId="2" borderId="0" xfId="0" applyFont="1" applyFill="1" applyAlignment="1">
      <alignment horizontal="center" vertical="center" wrapText="1"/>
    </xf>
    <xf numFmtId="0" fontId="83" fillId="2" borderId="0" xfId="0" applyFont="1" applyFill="1" applyAlignment="1">
      <alignment horizontal="center" vertical="center" wrapText="1"/>
    </xf>
    <xf numFmtId="10" fontId="14" fillId="2" borderId="1" xfId="13" applyNumberFormat="1" applyFont="1" applyFill="1" applyBorder="1" applyAlignment="1">
      <alignment horizontal="center" vertical="center"/>
    </xf>
    <xf numFmtId="0" fontId="13" fillId="2" borderId="2" xfId="13" applyFont="1" applyFill="1" applyBorder="1" applyAlignment="1">
      <alignment horizontal="center" vertical="center" wrapText="1"/>
    </xf>
    <xf numFmtId="0" fontId="13" fillId="2" borderId="11" xfId="13" applyFont="1" applyFill="1" applyBorder="1" applyAlignment="1">
      <alignment horizontal="center" vertical="center" wrapText="1"/>
    </xf>
    <xf numFmtId="0" fontId="13" fillId="2" borderId="13" xfId="13" applyFont="1" applyFill="1" applyBorder="1" applyAlignment="1">
      <alignment horizontal="center" vertical="center" wrapText="1"/>
    </xf>
    <xf numFmtId="10" fontId="13" fillId="2" borderId="11" xfId="13" applyNumberFormat="1" applyFont="1" applyFill="1" applyBorder="1" applyAlignment="1">
      <alignment horizontal="center" vertical="center" wrapText="1"/>
    </xf>
    <xf numFmtId="10" fontId="13" fillId="2" borderId="12" xfId="13" applyNumberFormat="1" applyFont="1" applyFill="1" applyBorder="1" applyAlignment="1">
      <alignment horizontal="center" vertical="center" wrapText="1"/>
    </xf>
    <xf numFmtId="0" fontId="13" fillId="2" borderId="0" xfId="2" applyFont="1" applyFill="1" applyAlignment="1">
      <alignment horizontal="center" wrapText="1"/>
    </xf>
    <xf numFmtId="10" fontId="13" fillId="2" borderId="0" xfId="13" applyNumberFormat="1" applyFont="1" applyFill="1" applyAlignment="1">
      <alignment horizontal="center" vertical="center"/>
    </xf>
    <xf numFmtId="0" fontId="47" fillId="2" borderId="0" xfId="13" applyFont="1" applyFill="1" applyAlignment="1">
      <alignment horizontal="center" vertical="center" wrapText="1"/>
    </xf>
    <xf numFmtId="0" fontId="30" fillId="2" borderId="0" xfId="13" applyFont="1" applyFill="1" applyAlignment="1">
      <alignment horizontal="center" vertical="center" wrapText="1"/>
    </xf>
    <xf numFmtId="10" fontId="14" fillId="2" borderId="1" xfId="4" applyNumberFormat="1" applyFont="1" applyFill="1" applyBorder="1" applyAlignment="1">
      <alignment horizontal="center" vertical="center"/>
    </xf>
    <xf numFmtId="9" fontId="13" fillId="2" borderId="0" xfId="4" applyFont="1" applyFill="1" applyAlignment="1">
      <alignment horizontal="center"/>
    </xf>
    <xf numFmtId="0" fontId="30" fillId="2" borderId="0" xfId="0" applyFont="1" applyFill="1" applyAlignment="1">
      <alignment horizontal="center" vertical="center" wrapText="1"/>
    </xf>
    <xf numFmtId="0" fontId="47" fillId="2" borderId="0" xfId="0" applyFont="1" applyFill="1" applyAlignment="1">
      <alignment horizontal="center" vertical="center" wrapText="1"/>
    </xf>
    <xf numFmtId="165" fontId="9" fillId="0" borderId="0" xfId="1" applyNumberFormat="1" applyFont="1" applyAlignment="1">
      <alignment horizontal="center" vertical="center" wrapText="1"/>
    </xf>
    <xf numFmtId="0" fontId="3" fillId="0" borderId="2" xfId="0" applyFont="1" applyBorder="1" applyAlignment="1">
      <alignment horizontal="center" vertical="center" wrapText="1"/>
    </xf>
    <xf numFmtId="165" fontId="3" fillId="0" borderId="2" xfId="1" applyNumberFormat="1" applyFont="1" applyFill="1" applyBorder="1" applyAlignment="1">
      <alignment horizontal="center" vertical="center" wrapText="1"/>
    </xf>
    <xf numFmtId="0" fontId="51" fillId="0" borderId="0" xfId="2" applyFont="1" applyAlignment="1">
      <alignment horizontal="center" vertical="top" wrapText="1"/>
    </xf>
    <xf numFmtId="0" fontId="13" fillId="2" borderId="2" xfId="0" applyFont="1" applyFill="1" applyBorder="1" applyAlignment="1">
      <alignment horizontal="center" vertical="center" wrapText="1" readingOrder="1"/>
    </xf>
    <xf numFmtId="0" fontId="14" fillId="2" borderId="0" xfId="0" applyFont="1" applyFill="1" applyAlignment="1">
      <alignment horizontal="center" vertical="center" wrapText="1" readingOrder="1"/>
    </xf>
    <xf numFmtId="0" fontId="14" fillId="2" borderId="0" xfId="0" applyFont="1" applyFill="1" applyAlignment="1">
      <alignment horizontal="right" vertical="center" wrapText="1" readingOrder="1"/>
    </xf>
    <xf numFmtId="0" fontId="13" fillId="2" borderId="32" xfId="0" applyFont="1" applyFill="1" applyBorder="1" applyAlignment="1">
      <alignment horizontal="center" vertical="center" wrapText="1" readingOrder="1"/>
    </xf>
    <xf numFmtId="165" fontId="13" fillId="2" borderId="2" xfId="1" applyNumberFormat="1" applyFont="1" applyFill="1" applyBorder="1" applyAlignment="1">
      <alignment horizontal="center" vertical="center" wrapText="1" readingOrder="1"/>
    </xf>
    <xf numFmtId="0" fontId="13" fillId="2" borderId="31" xfId="0" applyFont="1" applyFill="1" applyBorder="1" applyAlignment="1">
      <alignment horizontal="center" vertical="center" wrapText="1" readingOrder="1"/>
    </xf>
    <xf numFmtId="0" fontId="13" fillId="2" borderId="8" xfId="0" applyFont="1" applyFill="1" applyBorder="1" applyAlignment="1">
      <alignment horizontal="center" vertical="center" wrapText="1" readingOrder="1"/>
    </xf>
    <xf numFmtId="10" fontId="13" fillId="2" borderId="2" xfId="4" applyNumberFormat="1" applyFont="1" applyFill="1" applyBorder="1" applyAlignment="1">
      <alignment horizontal="center" vertical="center" wrapText="1" readingOrder="1"/>
    </xf>
    <xf numFmtId="0" fontId="13" fillId="2" borderId="0" xfId="0" applyFont="1" applyFill="1" applyAlignment="1">
      <alignment horizontal="center" vertical="center" wrapText="1" readingOrder="1"/>
    </xf>
    <xf numFmtId="0" fontId="17" fillId="2" borderId="0" xfId="0" applyFont="1" applyFill="1" applyAlignment="1">
      <alignment horizontal="center" vertical="center"/>
    </xf>
    <xf numFmtId="165" fontId="13" fillId="2" borderId="0" xfId="0" applyNumberFormat="1" applyFont="1" applyFill="1" applyAlignment="1">
      <alignment horizontal="center" vertical="center" wrapText="1" readingOrder="1"/>
    </xf>
    <xf numFmtId="0" fontId="17" fillId="2" borderId="0" xfId="0" applyFont="1" applyFill="1" applyAlignment="1">
      <alignment horizontal="center" vertical="center" wrapText="1" readingOrder="1"/>
    </xf>
    <xf numFmtId="165" fontId="3" fillId="0" borderId="0" xfId="1" applyNumberFormat="1" applyFont="1" applyAlignment="1">
      <alignment horizontal="center" vertical="center" wrapText="1"/>
    </xf>
    <xf numFmtId="0" fontId="13" fillId="0" borderId="32" xfId="0" applyFont="1" applyBorder="1" applyAlignment="1">
      <alignment horizontal="center" vertical="center" wrapText="1"/>
    </xf>
    <xf numFmtId="165" fontId="19" fillId="0" borderId="0" xfId="1"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4" fillId="0" borderId="1" xfId="0" applyFont="1" applyBorder="1" applyAlignment="1">
      <alignment horizontal="center" vertical="center"/>
    </xf>
    <xf numFmtId="0" fontId="13" fillId="0" borderId="0" xfId="2" applyFont="1" applyAlignment="1">
      <alignment horizontal="center" vertical="top" wrapText="1"/>
    </xf>
    <xf numFmtId="0" fontId="13" fillId="0" borderId="0" xfId="0" applyFont="1" applyAlignment="1">
      <alignment horizontal="center" vertical="center"/>
    </xf>
    <xf numFmtId="0" fontId="13" fillId="0" borderId="0" xfId="2" applyFont="1" applyAlignment="1">
      <alignment horizontal="center"/>
    </xf>
    <xf numFmtId="0" fontId="14" fillId="0" borderId="0" xfId="0" applyFont="1" applyAlignment="1">
      <alignment horizontal="center" vertical="center"/>
    </xf>
    <xf numFmtId="9" fontId="13" fillId="2" borderId="2" xfId="4" applyFont="1" applyFill="1" applyBorder="1" applyAlignment="1">
      <alignment horizontal="center" vertical="center" wrapText="1"/>
    </xf>
    <xf numFmtId="3" fontId="13" fillId="2" borderId="2" xfId="0" applyNumberFormat="1" applyFont="1" applyFill="1" applyBorder="1" applyAlignment="1">
      <alignment horizontal="center" vertical="center" wrapText="1"/>
    </xf>
    <xf numFmtId="3" fontId="21" fillId="2" borderId="2" xfId="0" applyNumberFormat="1" applyFont="1" applyFill="1" applyBorder="1" applyAlignment="1">
      <alignment horizontal="center" vertical="center" wrapText="1"/>
    </xf>
    <xf numFmtId="3" fontId="13" fillId="2" borderId="4" xfId="0" applyNumberFormat="1" applyFont="1" applyFill="1" applyBorder="1" applyAlignment="1">
      <alignment horizontal="center" vertical="center" wrapText="1"/>
    </xf>
    <xf numFmtId="3" fontId="13" fillId="2" borderId="8"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2" applyFont="1" applyFill="1" applyAlignment="1">
      <alignment horizontal="center" vertical="center"/>
    </xf>
    <xf numFmtId="0" fontId="14" fillId="2" borderId="1" xfId="0" applyFont="1" applyFill="1" applyBorder="1" applyAlignment="1">
      <alignment horizontal="center" vertical="center" wrapText="1"/>
    </xf>
    <xf numFmtId="0" fontId="13" fillId="2" borderId="0" xfId="2" applyFont="1" applyFill="1" applyAlignment="1">
      <alignment horizontal="center" vertical="center" wrapText="1"/>
    </xf>
    <xf numFmtId="0" fontId="118" fillId="0" borderId="1" xfId="0" applyFont="1" applyBorder="1" applyAlignment="1">
      <alignment horizontal="center" vertical="center" wrapText="1" readingOrder="1"/>
    </xf>
    <xf numFmtId="0" fontId="65" fillId="0" borderId="2" xfId="0" applyFont="1" applyBorder="1" applyAlignment="1">
      <alignment horizontal="center" vertical="center" wrapText="1" readingOrder="1"/>
    </xf>
    <xf numFmtId="3" fontId="65" fillId="0" borderId="2" xfId="16" applyNumberFormat="1" applyFont="1" applyBorder="1" applyAlignment="1">
      <alignment horizontal="center" vertical="center" wrapText="1"/>
    </xf>
    <xf numFmtId="0" fontId="65" fillId="0" borderId="11" xfId="0" applyFont="1" applyBorder="1" applyAlignment="1">
      <alignment horizontal="center" vertical="center" wrapText="1" readingOrder="1"/>
    </xf>
    <xf numFmtId="0" fontId="65" fillId="0" borderId="13" xfId="0" applyFont="1" applyBorder="1" applyAlignment="1">
      <alignment horizontal="center" vertical="center" wrapText="1" readingOrder="1"/>
    </xf>
    <xf numFmtId="0" fontId="65" fillId="0" borderId="0" xfId="0" applyFont="1" applyAlignment="1">
      <alignment horizontal="center"/>
    </xf>
    <xf numFmtId="0" fontId="133" fillId="0" borderId="0" xfId="0" applyFont="1" applyAlignment="1">
      <alignment horizontal="center" vertical="center" wrapText="1" readingOrder="1"/>
    </xf>
    <xf numFmtId="0" fontId="65" fillId="0" borderId="0" xfId="0" applyFont="1" applyAlignment="1">
      <alignment horizontal="center" vertical="center"/>
    </xf>
    <xf numFmtId="0" fontId="65" fillId="0" borderId="0" xfId="0" applyFont="1" applyAlignment="1">
      <alignment horizontal="center" vertical="center" wrapText="1" readingOrder="1"/>
    </xf>
    <xf numFmtId="0" fontId="117" fillId="0" borderId="0" xfId="0" applyFont="1" applyAlignment="1">
      <alignment horizontal="center" vertical="center" wrapText="1" readingOrder="1"/>
    </xf>
    <xf numFmtId="0" fontId="116" fillId="0" borderId="0" xfId="0" applyFont="1" applyAlignment="1">
      <alignment vertical="center"/>
    </xf>
    <xf numFmtId="0" fontId="64" fillId="0" borderId="0" xfId="0" applyFont="1" applyAlignment="1">
      <alignment horizontal="center" vertical="center" wrapText="1"/>
    </xf>
    <xf numFmtId="165" fontId="101" fillId="0" borderId="0" xfId="1" applyNumberFormat="1" applyFont="1" applyFill="1" applyBorder="1" applyAlignment="1">
      <alignment horizontal="center" vertical="center" wrapText="1"/>
    </xf>
    <xf numFmtId="165" fontId="102" fillId="0" borderId="0" xfId="1" applyNumberFormat="1" applyFont="1" applyFill="1" applyAlignment="1">
      <alignment horizontal="center" vertical="center" wrapText="1"/>
    </xf>
    <xf numFmtId="165" fontId="102" fillId="0" borderId="0" xfId="1" applyNumberFormat="1" applyFont="1" applyFill="1" applyAlignment="1">
      <alignment horizontal="center" vertical="center"/>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5" fillId="0" borderId="1" xfId="0" applyFont="1" applyBorder="1" applyAlignment="1">
      <alignment horizontal="center" vertical="center"/>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165" fontId="3" fillId="0" borderId="2" xfId="5" applyNumberFormat="1" applyFont="1" applyFill="1" applyBorder="1" applyAlignment="1">
      <alignment horizontal="center" vertical="center" wrapText="1"/>
    </xf>
    <xf numFmtId="165" fontId="3" fillId="0" borderId="4" xfId="5" applyNumberFormat="1" applyFont="1" applyFill="1" applyBorder="1" applyAlignment="1">
      <alignment horizontal="center" vertical="center" wrapText="1"/>
    </xf>
    <xf numFmtId="165" fontId="3" fillId="0" borderId="7" xfId="5" applyNumberFormat="1" applyFont="1" applyFill="1" applyBorder="1" applyAlignment="1">
      <alignment horizontal="center" vertical="center" wrapText="1"/>
    </xf>
    <xf numFmtId="165" fontId="3" fillId="0" borderId="8" xfId="5" applyNumberFormat="1" applyFont="1" applyFill="1" applyBorder="1" applyAlignment="1">
      <alignment horizontal="center" vertical="center" wrapText="1"/>
    </xf>
    <xf numFmtId="0" fontId="19" fillId="0" borderId="0" xfId="0" applyFont="1" applyAlignment="1">
      <alignment horizontal="center" vertical="center" wrapText="1"/>
    </xf>
    <xf numFmtId="0" fontId="26" fillId="0" borderId="0" xfId="2" applyFont="1" applyAlignment="1">
      <alignment horizontal="center" vertical="center" wrapText="1"/>
    </xf>
    <xf numFmtId="0" fontId="26" fillId="0" borderId="0" xfId="0" applyFont="1" applyAlignment="1">
      <alignment horizontal="center" vertical="center"/>
    </xf>
    <xf numFmtId="0" fontId="26" fillId="0" borderId="0" xfId="2" applyFont="1" applyAlignment="1">
      <alignment horizontal="center"/>
    </xf>
    <xf numFmtId="0" fontId="13" fillId="3" borderId="2" xfId="0" applyFont="1" applyFill="1" applyBorder="1" applyAlignment="1">
      <alignment horizontal="center" vertical="center" wrapText="1"/>
    </xf>
    <xf numFmtId="165" fontId="9" fillId="0" borderId="0" xfId="1" applyNumberFormat="1" applyFont="1" applyBorder="1" applyAlignment="1">
      <alignment horizontal="center" vertical="center" wrapText="1"/>
    </xf>
    <xf numFmtId="0" fontId="14" fillId="3" borderId="1" xfId="0" applyFont="1" applyFill="1" applyBorder="1" applyAlignment="1">
      <alignment horizontal="center" vertical="center"/>
    </xf>
    <xf numFmtId="0" fontId="49" fillId="3" borderId="0" xfId="0" applyFont="1" applyFill="1" applyAlignment="1">
      <alignment horizontal="center" vertical="center" wrapText="1"/>
    </xf>
    <xf numFmtId="0" fontId="26" fillId="0" borderId="0" xfId="2" applyFont="1" applyAlignment="1">
      <alignment horizontal="center" vertical="top" wrapText="1"/>
    </xf>
    <xf numFmtId="0" fontId="13" fillId="3" borderId="0" xfId="0" applyFont="1" applyFill="1" applyAlignment="1">
      <alignment horizontal="center" vertical="center"/>
    </xf>
    <xf numFmtId="0" fontId="47" fillId="3" borderId="0" xfId="0" applyFont="1" applyFill="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165" fontId="3" fillId="0" borderId="32" xfId="5" applyNumberFormat="1" applyFont="1" applyFill="1" applyBorder="1" applyAlignment="1">
      <alignment horizontal="center" vertical="center" wrapText="1"/>
    </xf>
    <xf numFmtId="165" fontId="3" fillId="0" borderId="31" xfId="5" applyNumberFormat="1" applyFont="1" applyFill="1" applyBorder="1" applyAlignment="1">
      <alignment horizontal="center" vertical="center" wrapText="1"/>
    </xf>
    <xf numFmtId="0" fontId="13" fillId="0" borderId="0" xfId="0" applyFont="1" applyAlignment="1">
      <alignment horizontal="center" vertical="center" wrapText="1" readingOrder="1"/>
    </xf>
    <xf numFmtId="0" fontId="139" fillId="0" borderId="0" xfId="0" applyFont="1" applyAlignment="1">
      <alignment horizontal="center" vertical="center" wrapText="1"/>
    </xf>
    <xf numFmtId="0" fontId="13" fillId="3" borderId="32" xfId="0" applyFont="1" applyFill="1" applyBorder="1" applyAlignment="1">
      <alignment horizontal="center" vertical="center" wrapText="1"/>
    </xf>
    <xf numFmtId="0" fontId="27" fillId="3" borderId="0" xfId="0" applyFont="1" applyFill="1" applyAlignment="1">
      <alignment horizontal="center" vertical="center" wrapText="1"/>
    </xf>
    <xf numFmtId="0" fontId="83" fillId="3" borderId="0" xfId="0" applyFont="1" applyFill="1" applyAlignment="1">
      <alignment horizontal="center" vertical="center" wrapText="1"/>
    </xf>
    <xf numFmtId="165" fontId="19" fillId="0" borderId="1" xfId="5" applyNumberFormat="1" applyFont="1" applyBorder="1" applyAlignment="1">
      <alignment horizontal="center" vertical="center"/>
    </xf>
    <xf numFmtId="165" fontId="3" fillId="0" borderId="32" xfId="5" applyNumberFormat="1" applyFont="1" applyBorder="1" applyAlignment="1">
      <alignment horizontal="center" vertical="center" wrapText="1"/>
    </xf>
    <xf numFmtId="165" fontId="3" fillId="0" borderId="0" xfId="5" applyNumberFormat="1" applyFont="1" applyAlignment="1">
      <alignment horizontal="center" vertical="center"/>
    </xf>
    <xf numFmtId="0" fontId="26" fillId="0" borderId="0" xfId="3" applyFont="1" applyAlignment="1">
      <alignment horizontal="center" vertical="center"/>
    </xf>
    <xf numFmtId="165" fontId="13" fillId="0" borderId="0" xfId="1" applyNumberFormat="1" applyFont="1" applyAlignment="1">
      <alignment horizontal="center" vertical="center"/>
    </xf>
    <xf numFmtId="0" fontId="13" fillId="0" borderId="0" xfId="3" applyFont="1" applyAlignment="1">
      <alignment horizontal="center" vertical="center" wrapText="1"/>
    </xf>
    <xf numFmtId="165" fontId="13" fillId="0" borderId="0" xfId="1" applyNumberFormat="1" applyFont="1" applyAlignment="1">
      <alignment horizontal="center" vertical="center" wrapText="1"/>
    </xf>
    <xf numFmtId="0" fontId="14" fillId="0" borderId="0" xfId="3" applyFont="1" applyAlignment="1">
      <alignment horizontal="center" vertical="center" wrapText="1"/>
    </xf>
    <xf numFmtId="0" fontId="14" fillId="0" borderId="0" xfId="3" applyFont="1" applyAlignment="1">
      <alignment horizontal="center" wrapText="1"/>
    </xf>
    <xf numFmtId="165" fontId="14" fillId="0" borderId="0" xfId="1" applyNumberFormat="1" applyFont="1" applyAlignment="1">
      <alignment horizontal="center" wrapText="1"/>
    </xf>
    <xf numFmtId="165" fontId="6" fillId="0" borderId="0" xfId="1" applyNumberFormat="1" applyFont="1" applyAlignment="1">
      <alignment horizontal="center" vertical="center"/>
    </xf>
    <xf numFmtId="165" fontId="7" fillId="0" borderId="0" xfId="1" applyNumberFormat="1" applyFont="1" applyAlignment="1">
      <alignment horizontal="center" vertical="center" wrapText="1"/>
    </xf>
    <xf numFmtId="165" fontId="7" fillId="0" borderId="0" xfId="1" applyNumberFormat="1" applyFont="1" applyAlignment="1">
      <alignment horizontal="center" vertical="center"/>
    </xf>
    <xf numFmtId="0" fontId="8" fillId="0" borderId="0" xfId="3" applyFont="1" applyAlignment="1">
      <alignment horizontal="center" vertical="center"/>
    </xf>
    <xf numFmtId="165" fontId="12" fillId="0" borderId="1" xfId="1" applyNumberFormat="1" applyFont="1" applyFill="1" applyBorder="1" applyAlignment="1">
      <alignment horizontal="center" vertical="center"/>
    </xf>
    <xf numFmtId="0" fontId="13" fillId="0" borderId="4" xfId="3" applyFont="1" applyBorder="1" applyAlignment="1">
      <alignment horizontal="center" vertical="center" wrapText="1"/>
    </xf>
    <xf numFmtId="0" fontId="13" fillId="0" borderId="7" xfId="3" applyFont="1" applyBorder="1" applyAlignment="1">
      <alignment horizontal="center" vertical="center" wrapText="1"/>
    </xf>
    <xf numFmtId="0" fontId="13" fillId="0" borderId="8" xfId="3" applyFont="1" applyBorder="1" applyAlignment="1">
      <alignment horizontal="center" vertical="center" wrapText="1"/>
    </xf>
    <xf numFmtId="165" fontId="17" fillId="0" borderId="5" xfId="1" applyNumberFormat="1" applyFont="1" applyFill="1" applyBorder="1" applyAlignment="1">
      <alignment horizontal="center" vertical="center" wrapText="1"/>
    </xf>
    <xf numFmtId="165" fontId="17" fillId="0" borderId="0" xfId="1" applyNumberFormat="1" applyFont="1" applyFill="1" applyBorder="1" applyAlignment="1">
      <alignment horizontal="center" vertical="center" wrapText="1"/>
    </xf>
    <xf numFmtId="165" fontId="17" fillId="0" borderId="6" xfId="1" applyNumberFormat="1" applyFont="1" applyFill="1" applyBorder="1" applyAlignment="1">
      <alignment horizontal="center" vertical="center" wrapText="1"/>
    </xf>
    <xf numFmtId="165" fontId="17" fillId="0" borderId="9" xfId="1" applyNumberFormat="1" applyFont="1" applyFill="1" applyBorder="1" applyAlignment="1">
      <alignment horizontal="center" vertical="center" wrapText="1"/>
    </xf>
    <xf numFmtId="165" fontId="17" fillId="0" borderId="1" xfId="1" applyNumberFormat="1" applyFont="1" applyFill="1" applyBorder="1" applyAlignment="1">
      <alignment horizontal="center" vertical="center" wrapText="1"/>
    </xf>
    <xf numFmtId="165" fontId="17" fillId="0" borderId="10" xfId="1" applyNumberFormat="1" applyFont="1" applyFill="1" applyBorder="1" applyAlignment="1">
      <alignment horizontal="center" vertical="center" wrapText="1"/>
    </xf>
    <xf numFmtId="0" fontId="13" fillId="0" borderId="2" xfId="3" applyFont="1" applyBorder="1" applyAlignment="1">
      <alignment vertical="center" wrapText="1"/>
    </xf>
    <xf numFmtId="0" fontId="27" fillId="0" borderId="0" xfId="2" applyFont="1" applyAlignment="1">
      <alignment horizontal="center" vertical="top" wrapText="1"/>
    </xf>
    <xf numFmtId="10" fontId="13" fillId="0" borderId="0" xfId="4" applyNumberFormat="1" applyFont="1" applyFill="1" applyAlignment="1">
      <alignment horizontal="center" vertical="center"/>
    </xf>
    <xf numFmtId="0" fontId="27" fillId="0" borderId="0" xfId="2" applyFont="1" applyAlignment="1">
      <alignment horizontal="center" vertical="top"/>
    </xf>
    <xf numFmtId="165" fontId="7" fillId="0" borderId="0" xfId="1" applyNumberFormat="1" applyFont="1" applyAlignment="1">
      <alignment horizontal="center" vertical="top" wrapText="1"/>
    </xf>
    <xf numFmtId="165" fontId="7" fillId="0" borderId="0" xfId="1" applyNumberFormat="1" applyFont="1" applyAlignment="1">
      <alignment horizontal="center" vertical="top"/>
    </xf>
    <xf numFmtId="0" fontId="29" fillId="0" borderId="0" xfId="2" applyFont="1" applyAlignment="1">
      <alignment horizontal="center" vertical="top" wrapText="1"/>
    </xf>
    <xf numFmtId="10" fontId="13" fillId="0" borderId="11" xfId="4" applyNumberFormat="1" applyFont="1" applyFill="1" applyBorder="1" applyAlignment="1">
      <alignment horizontal="right" vertical="center" wrapText="1"/>
    </xf>
    <xf numFmtId="10" fontId="13" fillId="0" borderId="12" xfId="4" applyNumberFormat="1" applyFont="1" applyFill="1" applyBorder="1" applyAlignment="1">
      <alignment horizontal="right" vertical="center" wrapText="1"/>
    </xf>
    <xf numFmtId="0" fontId="27" fillId="0" borderId="0" xfId="3" applyFont="1" applyAlignment="1">
      <alignment horizontal="center" vertical="center"/>
    </xf>
    <xf numFmtId="0" fontId="30" fillId="0" borderId="0" xfId="0" applyFont="1" applyAlignment="1">
      <alignment horizontal="center" vertical="center" wrapText="1"/>
    </xf>
    <xf numFmtId="10" fontId="14" fillId="0" borderId="1" xfId="4" applyNumberFormat="1" applyFont="1" applyFill="1" applyBorder="1" applyAlignment="1">
      <alignment horizontal="center" vertical="center"/>
    </xf>
    <xf numFmtId="165" fontId="13" fillId="0" borderId="11" xfId="5" applyNumberFormat="1" applyFont="1" applyFill="1" applyBorder="1" applyAlignment="1">
      <alignment horizontal="center" vertical="center" wrapText="1"/>
    </xf>
    <xf numFmtId="165" fontId="13" fillId="0" borderId="12" xfId="5" applyNumberFormat="1" applyFont="1" applyFill="1" applyBorder="1" applyAlignment="1">
      <alignment horizontal="center" vertical="center" wrapText="1"/>
    </xf>
    <xf numFmtId="165" fontId="13" fillId="0" borderId="4" xfId="5" applyNumberFormat="1" applyFont="1" applyFill="1" applyBorder="1" applyAlignment="1">
      <alignment horizontal="center" vertical="center" wrapText="1"/>
    </xf>
    <xf numFmtId="165" fontId="13" fillId="0" borderId="8" xfId="5" applyNumberFormat="1" applyFont="1" applyFill="1" applyBorder="1" applyAlignment="1">
      <alignment horizontal="center" vertical="center" wrapText="1"/>
    </xf>
    <xf numFmtId="165" fontId="13" fillId="0" borderId="13" xfId="5" applyNumberFormat="1" applyFont="1" applyFill="1" applyBorder="1" applyAlignment="1">
      <alignment horizontal="center" vertical="center" wrapText="1"/>
    </xf>
    <xf numFmtId="165" fontId="49" fillId="0" borderId="0" xfId="3" applyNumberFormat="1" applyFont="1" applyAlignment="1">
      <alignment horizontal="center" vertical="center" wrapText="1"/>
    </xf>
    <xf numFmtId="0" fontId="49" fillId="0" borderId="0" xfId="3" applyFont="1" applyAlignment="1">
      <alignment horizontal="center" vertical="center" wrapText="1"/>
    </xf>
    <xf numFmtId="165" fontId="49" fillId="0" borderId="0" xfId="5" applyNumberFormat="1" applyFont="1" applyFill="1" applyBorder="1" applyAlignment="1">
      <alignment horizontal="center" vertical="center" wrapText="1"/>
    </xf>
    <xf numFmtId="0" fontId="27" fillId="0" borderId="0" xfId="3" applyFont="1" applyAlignment="1">
      <alignment horizontal="center" vertical="center" wrapText="1"/>
    </xf>
    <xf numFmtId="165" fontId="47" fillId="0" borderId="0" xfId="5" applyNumberFormat="1" applyFont="1" applyFill="1" applyAlignment="1">
      <alignment horizontal="center" vertical="center" wrapText="1"/>
    </xf>
    <xf numFmtId="165" fontId="47" fillId="0" borderId="0" xfId="5" applyNumberFormat="1" applyFont="1" applyFill="1" applyAlignment="1">
      <alignment horizontal="center"/>
    </xf>
    <xf numFmtId="0" fontId="3" fillId="0" borderId="0" xfId="2" applyFont="1" applyAlignment="1">
      <alignment horizontal="center" vertical="top"/>
    </xf>
    <xf numFmtId="10" fontId="13" fillId="0" borderId="0" xfId="4" applyNumberFormat="1" applyFont="1" applyFill="1" applyAlignment="1">
      <alignment horizontal="center" vertical="center" wrapText="1"/>
    </xf>
    <xf numFmtId="0" fontId="8" fillId="0" borderId="0" xfId="2" applyFont="1" applyAlignment="1">
      <alignment horizontal="center" vertical="center"/>
    </xf>
    <xf numFmtId="0" fontId="14" fillId="0" borderId="1" xfId="2" applyFont="1" applyBorder="1" applyAlignment="1">
      <alignment horizontal="center" vertical="center"/>
    </xf>
    <xf numFmtId="0" fontId="13" fillId="0" borderId="4"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12" xfId="2" applyFont="1" applyBorder="1" applyAlignment="1">
      <alignment horizontal="center" vertical="center" wrapText="1"/>
    </xf>
    <xf numFmtId="0" fontId="13" fillId="0" borderId="13" xfId="2" applyFont="1" applyBorder="1" applyAlignment="1">
      <alignment horizontal="center" vertical="center" wrapText="1"/>
    </xf>
    <xf numFmtId="10" fontId="13" fillId="0" borderId="11" xfId="4" applyNumberFormat="1" applyFont="1" applyFill="1" applyBorder="1" applyAlignment="1">
      <alignment horizontal="center" vertical="center" wrapText="1"/>
    </xf>
    <xf numFmtId="10" fontId="13" fillId="0" borderId="12" xfId="4" applyNumberFormat="1" applyFont="1" applyFill="1" applyBorder="1" applyAlignment="1">
      <alignment horizontal="center" vertical="center" wrapText="1"/>
    </xf>
    <xf numFmtId="3" fontId="3" fillId="0" borderId="2" xfId="2" applyNumberFormat="1" applyFont="1" applyBorder="1" applyAlignment="1">
      <alignment horizontal="center" vertical="center"/>
    </xf>
    <xf numFmtId="3" fontId="3" fillId="0" borderId="2" xfId="2" applyNumberFormat="1" applyFont="1" applyBorder="1" applyAlignment="1">
      <alignment horizontal="center" vertical="center" wrapText="1"/>
    </xf>
    <xf numFmtId="0" fontId="123" fillId="0" borderId="0" xfId="23" applyFont="1" applyAlignment="1">
      <alignment horizontal="center"/>
    </xf>
    <xf numFmtId="0" fontId="124" fillId="0" borderId="0" xfId="23" applyFont="1" applyAlignment="1">
      <alignment horizontal="center"/>
    </xf>
    <xf numFmtId="0" fontId="13" fillId="0" borderId="0" xfId="23" applyFont="1" applyAlignment="1">
      <alignment horizontal="center" vertical="center"/>
    </xf>
    <xf numFmtId="0" fontId="17" fillId="0" borderId="0" xfId="23" applyFont="1" applyAlignment="1">
      <alignment horizontal="center" vertical="center"/>
    </xf>
    <xf numFmtId="0" fontId="128" fillId="0" borderId="0" xfId="23" applyFont="1" applyAlignment="1">
      <alignment horizontal="center" vertical="top" wrapText="1" readingOrder="1"/>
    </xf>
    <xf numFmtId="0" fontId="17" fillId="0" borderId="0" xfId="23" applyFont="1"/>
    <xf numFmtId="0" fontId="129" fillId="0" borderId="0" xfId="23" applyFont="1" applyAlignment="1">
      <alignment horizontal="center" vertical="center" wrapText="1" readingOrder="1"/>
    </xf>
    <xf numFmtId="0" fontId="130" fillId="0" borderId="0" xfId="23" applyFont="1" applyAlignment="1">
      <alignment horizontal="center" vertical="center" wrapText="1" readingOrder="1"/>
    </xf>
    <xf numFmtId="0" fontId="98" fillId="0" borderId="19" xfId="23" applyFont="1" applyBorder="1" applyAlignment="1">
      <alignment horizontal="center" vertical="center" wrapText="1" readingOrder="1"/>
    </xf>
    <xf numFmtId="0" fontId="122" fillId="0" borderId="20" xfId="23" applyFont="1" applyBorder="1" applyAlignment="1">
      <alignment vertical="center" wrapText="1" readingOrder="1"/>
    </xf>
    <xf numFmtId="0" fontId="59" fillId="0" borderId="18" xfId="23" applyFont="1" applyBorder="1" applyAlignment="1">
      <alignment horizontal="center" vertical="center"/>
    </xf>
    <xf numFmtId="0" fontId="98" fillId="0" borderId="26" xfId="23" applyFont="1" applyBorder="1" applyAlignment="1">
      <alignment horizontal="center" vertical="center" wrapText="1" readingOrder="1"/>
    </xf>
    <xf numFmtId="0" fontId="59" fillId="0" borderId="0" xfId="23" applyFont="1" applyAlignment="1">
      <alignment horizontal="center" vertical="center"/>
    </xf>
    <xf numFmtId="0" fontId="10" fillId="0" borderId="0" xfId="23" applyFont="1" applyAlignment="1">
      <alignment horizontal="center" vertical="center"/>
    </xf>
    <xf numFmtId="0" fontId="58" fillId="0" borderId="0" xfId="23" applyFont="1" applyAlignment="1">
      <alignment horizontal="center" vertical="center"/>
    </xf>
    <xf numFmtId="0" fontId="27" fillId="0" borderId="0" xfId="23" applyFont="1" applyAlignment="1">
      <alignment horizontal="center" vertical="center"/>
    </xf>
    <xf numFmtId="0" fontId="66" fillId="0" borderId="0" xfId="0" applyFont="1" applyAlignment="1">
      <alignment horizontal="center"/>
    </xf>
    <xf numFmtId="0" fontId="63" fillId="0" borderId="0" xfId="0" applyFont="1" applyAlignment="1">
      <alignment horizontal="center"/>
    </xf>
    <xf numFmtId="0" fontId="66" fillId="0" borderId="0" xfId="3" applyFont="1" applyAlignment="1">
      <alignment horizontal="center" vertical="center" wrapText="1"/>
    </xf>
    <xf numFmtId="0" fontId="118" fillId="0" borderId="1" xfId="3" applyFont="1" applyBorder="1" applyAlignment="1">
      <alignment horizontal="center" vertical="center"/>
    </xf>
    <xf numFmtId="0" fontId="65" fillId="0" borderId="2" xfId="3" applyFont="1" applyBorder="1" applyAlignment="1">
      <alignment horizontal="center" vertical="center" wrapText="1"/>
    </xf>
    <xf numFmtId="0" fontId="65" fillId="0" borderId="0" xfId="2" applyFont="1" applyAlignment="1">
      <alignment horizontal="center" vertical="top" wrapText="1"/>
    </xf>
    <xf numFmtId="0" fontId="65" fillId="0" borderId="0" xfId="3" applyFont="1" applyAlignment="1">
      <alignment horizontal="center" vertical="center" wrapText="1"/>
    </xf>
    <xf numFmtId="0" fontId="65" fillId="0" borderId="0" xfId="2" applyFont="1" applyAlignment="1">
      <alignment horizontal="center"/>
    </xf>
    <xf numFmtId="0" fontId="63" fillId="0" borderId="0" xfId="3" applyFont="1" applyAlignment="1">
      <alignment horizontal="center" vertical="center" wrapText="1"/>
    </xf>
    <xf numFmtId="0" fontId="14" fillId="0" borderId="1" xfId="0" applyFont="1" applyBorder="1" applyAlignment="1">
      <alignment horizontal="right" wrapText="1"/>
    </xf>
    <xf numFmtId="0" fontId="81" fillId="0" borderId="0" xfId="0" applyFont="1" applyAlignment="1">
      <alignment horizontal="center" vertical="center" wrapText="1"/>
    </xf>
    <xf numFmtId="176" fontId="13" fillId="0" borderId="0" xfId="0" applyNumberFormat="1" applyFont="1" applyAlignment="1">
      <alignment horizontal="center"/>
    </xf>
    <xf numFmtId="0" fontId="81" fillId="0" borderId="0" xfId="0" applyFont="1" applyAlignment="1">
      <alignment horizontal="left" vertical="center" wrapText="1"/>
    </xf>
    <xf numFmtId="0" fontId="27" fillId="0" borderId="0" xfId="0" applyFont="1" applyAlignment="1">
      <alignment horizontal="center" wrapText="1"/>
    </xf>
    <xf numFmtId="165" fontId="27" fillId="0" borderId="0" xfId="5" applyNumberFormat="1" applyFont="1" applyFill="1" applyAlignment="1">
      <alignment horizontal="center" vertical="center" wrapText="1"/>
    </xf>
    <xf numFmtId="165" fontId="30" fillId="0" borderId="0" xfId="5" applyNumberFormat="1" applyFont="1" applyFill="1" applyBorder="1" applyAlignment="1">
      <alignment horizontal="center" vertical="center" wrapText="1"/>
    </xf>
    <xf numFmtId="0" fontId="81" fillId="0" borderId="4" xfId="0" applyFont="1" applyBorder="1" applyAlignment="1">
      <alignment horizontal="center" vertical="center" wrapText="1"/>
    </xf>
    <xf numFmtId="0" fontId="81" fillId="0" borderId="8" xfId="0" applyFont="1" applyBorder="1" applyAlignment="1">
      <alignment horizontal="center" vertical="center" wrapText="1"/>
    </xf>
    <xf numFmtId="3" fontId="68" fillId="0" borderId="4" xfId="3" applyNumberFormat="1" applyFont="1" applyBorder="1" applyAlignment="1">
      <alignment horizontal="center"/>
    </xf>
    <xf numFmtId="3" fontId="68" fillId="0" borderId="2" xfId="3" applyNumberFormat="1" applyFont="1" applyBorder="1" applyAlignment="1">
      <alignment horizontal="center" vertical="center" wrapText="1"/>
    </xf>
    <xf numFmtId="0" fontId="58" fillId="0" borderId="0" xfId="3" applyFont="1" applyAlignment="1">
      <alignment horizontal="center"/>
    </xf>
    <xf numFmtId="0" fontId="49" fillId="0" borderId="0" xfId="3" applyFont="1" applyAlignment="1">
      <alignment horizontal="center" vertical="center"/>
    </xf>
    <xf numFmtId="3" fontId="72" fillId="0" borderId="1" xfId="3" applyNumberFormat="1" applyFont="1" applyBorder="1" applyAlignment="1">
      <alignment horizontal="center" vertical="center"/>
    </xf>
    <xf numFmtId="0" fontId="68" fillId="0" borderId="2" xfId="3" applyFont="1" applyBorder="1" applyAlignment="1">
      <alignment horizontal="center" vertical="center" wrapText="1"/>
    </xf>
    <xf numFmtId="3" fontId="68" fillId="0" borderId="2" xfId="1" applyNumberFormat="1" applyFont="1" applyFill="1" applyBorder="1" applyAlignment="1">
      <alignment horizontal="center" vertical="center" wrapText="1"/>
    </xf>
    <xf numFmtId="3" fontId="68" fillId="0" borderId="0" xfId="3" applyNumberFormat="1" applyFont="1" applyAlignment="1">
      <alignment horizontal="center" vertical="center"/>
    </xf>
    <xf numFmtId="0" fontId="3" fillId="0" borderId="0" xfId="2" applyFont="1" applyAlignment="1">
      <alignment horizontal="center"/>
    </xf>
    <xf numFmtId="0" fontId="70" fillId="0" borderId="0" xfId="3" applyFont="1" applyAlignment="1">
      <alignment horizontal="center" vertical="center"/>
    </xf>
    <xf numFmtId="165" fontId="66" fillId="0" borderId="0" xfId="5" applyNumberFormat="1" applyFont="1" applyFill="1" applyBorder="1" applyAlignment="1">
      <alignment horizontal="center" vertical="center" wrapText="1"/>
    </xf>
    <xf numFmtId="165" fontId="63" fillId="0" borderId="0" xfId="5" applyNumberFormat="1" applyFont="1" applyFill="1" applyAlignment="1">
      <alignment horizontal="center" vertical="center" wrapText="1"/>
    </xf>
    <xf numFmtId="165" fontId="63" fillId="0" borderId="0" xfId="5" applyNumberFormat="1" applyFont="1" applyFill="1" applyAlignment="1">
      <alignment horizontal="center"/>
    </xf>
    <xf numFmtId="0" fontId="111" fillId="0" borderId="0" xfId="2" applyFont="1" applyAlignment="1">
      <alignment horizontal="center" vertical="center"/>
    </xf>
    <xf numFmtId="0" fontId="66" fillId="0" borderId="0" xfId="0" applyFont="1" applyAlignment="1">
      <alignment horizontal="center" vertical="center" wrapText="1"/>
    </xf>
    <xf numFmtId="3" fontId="112" fillId="0" borderId="1" xfId="2" applyNumberFormat="1" applyFont="1" applyBorder="1" applyAlignment="1">
      <alignment horizontal="center" vertical="center"/>
    </xf>
    <xf numFmtId="0" fontId="79" fillId="0" borderId="4" xfId="2" applyFont="1" applyBorder="1" applyAlignment="1">
      <alignment horizontal="center" vertical="center" wrapText="1"/>
    </xf>
    <xf numFmtId="0" fontId="79" fillId="0" borderId="8" xfId="2" applyFont="1" applyBorder="1" applyAlignment="1">
      <alignment horizontal="center" vertical="center" wrapText="1"/>
    </xf>
    <xf numFmtId="3" fontId="79" fillId="0" borderId="11" xfId="2" applyNumberFormat="1" applyFont="1" applyBorder="1" applyAlignment="1">
      <alignment horizontal="center" vertical="center" wrapText="1"/>
    </xf>
    <xf numFmtId="3" fontId="79" fillId="0" borderId="12" xfId="2" applyNumberFormat="1" applyFont="1" applyBorder="1" applyAlignment="1">
      <alignment horizontal="center" vertical="center" wrapText="1"/>
    </xf>
    <xf numFmtId="3" fontId="79" fillId="0" borderId="4" xfId="2" applyNumberFormat="1" applyFont="1" applyBorder="1" applyAlignment="1">
      <alignment horizontal="center" vertical="center" wrapText="1"/>
    </xf>
    <xf numFmtId="3" fontId="79" fillId="0" borderId="8" xfId="2" applyNumberFormat="1" applyFont="1" applyBorder="1" applyAlignment="1">
      <alignment horizontal="center" vertical="center" wrapText="1"/>
    </xf>
    <xf numFmtId="0" fontId="65" fillId="0" borderId="0" xfId="2" applyFont="1" applyAlignment="1">
      <alignment horizontal="center" vertical="top"/>
    </xf>
    <xf numFmtId="3" fontId="79" fillId="0" borderId="0" xfId="2" applyNumberFormat="1" applyFont="1" applyAlignment="1">
      <alignment horizontal="center" vertical="center" wrapText="1"/>
    </xf>
    <xf numFmtId="0" fontId="64" fillId="0" borderId="0" xfId="2" applyFont="1" applyAlignment="1">
      <alignment horizontal="center" vertical="top" wrapText="1"/>
    </xf>
    <xf numFmtId="0" fontId="19" fillId="0" borderId="1" xfId="2" applyFont="1" applyBorder="1" applyAlignment="1">
      <alignment horizontal="center"/>
    </xf>
    <xf numFmtId="0" fontId="3" fillId="0" borderId="4" xfId="2" applyFont="1" applyBorder="1" applyAlignment="1">
      <alignment horizontal="center" vertical="center" wrapText="1"/>
    </xf>
    <xf numFmtId="0" fontId="3" fillId="0" borderId="8"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9" fillId="0" borderId="0" xfId="2" applyFont="1" applyAlignment="1">
      <alignment horizontal="center"/>
    </xf>
    <xf numFmtId="0" fontId="75" fillId="0" borderId="0" xfId="2" applyFont="1" applyAlignment="1">
      <alignment horizontal="center"/>
    </xf>
    <xf numFmtId="0" fontId="14" fillId="0" borderId="0" xfId="8" applyFont="1" applyAlignment="1">
      <alignment horizontal="center" vertical="center"/>
    </xf>
    <xf numFmtId="0" fontId="13" fillId="0" borderId="0" xfId="8" applyFont="1" applyAlignment="1">
      <alignment horizontal="center" vertical="center"/>
    </xf>
    <xf numFmtId="0" fontId="30" fillId="0" borderId="0" xfId="8" applyFont="1" applyAlignment="1">
      <alignment horizontal="center" wrapText="1"/>
    </xf>
    <xf numFmtId="0" fontId="83" fillId="0" borderId="1" xfId="8" applyFont="1" applyBorder="1" applyAlignment="1">
      <alignment horizontal="center" vertical="center" wrapText="1"/>
    </xf>
    <xf numFmtId="0" fontId="81" fillId="0" borderId="2" xfId="8" applyFont="1" applyBorder="1" applyAlignment="1">
      <alignment horizontal="center" vertical="center" wrapText="1"/>
    </xf>
    <xf numFmtId="0" fontId="82" fillId="0" borderId="0" xfId="8" applyFont="1" applyAlignment="1">
      <alignment horizontal="center" vertical="center" wrapText="1"/>
    </xf>
    <xf numFmtId="0" fontId="29" fillId="0" borderId="0" xfId="0" applyFont="1" applyAlignment="1">
      <alignment horizontal="center" vertical="center" wrapText="1" readingOrder="1"/>
    </xf>
    <xf numFmtId="0" fontId="81" fillId="0" borderId="0" xfId="8" applyFont="1" applyAlignment="1">
      <alignment horizontal="center" vertical="center" wrapText="1"/>
    </xf>
    <xf numFmtId="0" fontId="27" fillId="0" borderId="0" xfId="0" applyFont="1" applyAlignment="1">
      <alignment horizontal="center" vertical="center" wrapText="1" readingOrder="1"/>
    </xf>
    <xf numFmtId="0" fontId="100" fillId="0" borderId="0" xfId="8" applyFont="1" applyAlignment="1">
      <alignment horizontal="center" vertical="center" wrapText="1"/>
    </xf>
  </cellXfs>
  <cellStyles count="29">
    <cellStyle name="Comma" xfId="1" builtinId="3"/>
    <cellStyle name="Comma 11" xfId="12"/>
    <cellStyle name="Comma 18" xfId="5"/>
    <cellStyle name="Comma 2" xfId="18"/>
    <cellStyle name="Comma 2 3" xfId="20"/>
    <cellStyle name="Comma 2 3_Phụ lục 1" xfId="7"/>
    <cellStyle name="Comma 3" xfId="21"/>
    <cellStyle name="Comma 40" xfId="22"/>
    <cellStyle name="Comma 5" xfId="10"/>
    <cellStyle name="Comma 5 2" xfId="19"/>
    <cellStyle name="Comma 6" xfId="25"/>
    <cellStyle name="Comma 8" xfId="26"/>
    <cellStyle name="Normal" xfId="0" builtinId="0"/>
    <cellStyle name="Normal 162" xfId="24"/>
    <cellStyle name="Normal 2" xfId="3"/>
    <cellStyle name="Normal 2_THẢO. TỔNG QUYẾT TOÁN NĂM 2019" xfId="15"/>
    <cellStyle name="Normal 20 2" xfId="8"/>
    <cellStyle name="Normal 21" xfId="6"/>
    <cellStyle name="Normal 21_THẢO. TỔNG QUYẾT TOÁN NĂM 2019" xfId="13"/>
    <cellStyle name="Normal 3" xfId="17"/>
    <cellStyle name="Normal 4" xfId="23"/>
    <cellStyle name="Normal 43" xfId="9"/>
    <cellStyle name="Normal 7 3" xfId="11"/>
    <cellStyle name="Normal_PHUONG LÀM 24-5-2018  TỔNG QUYẾT TOÁN NGÂN SÁCH NĂM 2017" xfId="2"/>
    <cellStyle name="Normal_Sheet1" xfId="16"/>
    <cellStyle name="Percent" xfId="4" builtinId="5"/>
    <cellStyle name="Percent 3" xfId="27"/>
    <cellStyle name="Percent 4" xfId="28"/>
    <cellStyle name="Percent 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514350</xdr:colOff>
      <xdr:row>0</xdr:row>
      <xdr:rowOff>0</xdr:rowOff>
    </xdr:from>
    <xdr:to>
      <xdr:col>5</xdr:col>
      <xdr:colOff>0</xdr:colOff>
      <xdr:row>4</xdr:row>
      <xdr:rowOff>0</xdr:rowOff>
    </xdr:to>
    <xdr:sp macro="" textlink="">
      <xdr:nvSpPr>
        <xdr:cNvPr id="2" name="Rectangle 2">
          <a:extLst>
            <a:ext uri="{FF2B5EF4-FFF2-40B4-BE49-F238E27FC236}">
              <a16:creationId xmlns:a16="http://schemas.microsoft.com/office/drawing/2014/main" id="{00000000-0008-0000-0100-000002000000}"/>
            </a:ext>
          </a:extLst>
        </xdr:cNvPr>
        <xdr:cNvSpPr>
          <a:spLocks noChangeArrowheads="1"/>
        </xdr:cNvSpPr>
      </xdr:nvSpPr>
      <xdr:spPr bwMode="auto">
        <a:xfrm>
          <a:off x="4248150" y="0"/>
          <a:ext cx="2762250" cy="590550"/>
        </a:xfrm>
        <a:prstGeom prst="rect">
          <a:avLst/>
        </a:prstGeom>
        <a:solidFill>
          <a:srgbClr val="FFFFFF"/>
        </a:solidFill>
        <a:ln>
          <a:noFill/>
        </a:ln>
      </xdr:spPr>
      <xdr:txBody>
        <a:bodyPr vertOverflow="clip" wrap="square" lIns="91440" tIns="45720" rIns="91440" bIns="45720" anchor="ctr"/>
        <a:lstStyle/>
        <a:p>
          <a:pPr algn="ctr" rtl="0">
            <a:lnSpc>
              <a:spcPts val="1000"/>
            </a:lnSpc>
            <a:defRPr sz="1000"/>
          </a:pPr>
          <a:r>
            <a:rPr lang="en-US" sz="1100" b="1" i="0" u="none" strike="noStrike" baseline="0">
              <a:solidFill>
                <a:srgbClr val="000000"/>
              </a:solidFill>
              <a:latin typeface="Times New Roman"/>
              <a:cs typeface="Times New Roman"/>
            </a:rPr>
            <a:t>Biểu mẫu số 49</a:t>
          </a:r>
        </a:p>
        <a:p>
          <a:pPr algn="ctr" rtl="0">
            <a:defRPr sz="1000"/>
          </a:pPr>
          <a:r>
            <a:rPr lang="en-US" sz="1100" b="0" i="0" u="none" strike="noStrike" baseline="0">
              <a:solidFill>
                <a:srgbClr val="000000"/>
              </a:solidFill>
              <a:latin typeface="Times New Roman"/>
              <a:cs typeface="Times New Roman"/>
            </a:rPr>
            <a:t>(Ban hành kèm theo NĐ  số 31/2017/NĐ-CP ngày 23/3/2017 của Chính Phủ</a:t>
          </a:r>
          <a:r>
            <a:rPr lang="en-US" sz="1100" b="0" i="0" u="none" strike="noStrike" baseline="0">
              <a:solidFill>
                <a:srgbClr val="000000"/>
              </a:solidFill>
              <a:latin typeface="Calibri"/>
              <a:cs typeface="Times New Roman"/>
            </a:rPr>
            <a:t>)</a:t>
          </a:r>
          <a:endParaRPr lang="en-US" sz="1100" b="0" i="0" u="none" strike="noStrike" baseline="0">
            <a:solidFill>
              <a:srgbClr val="000000"/>
            </a:solidFill>
            <a:latin typeface="Calibri"/>
          </a:endParaRPr>
        </a:p>
      </xdr:txBody>
    </xdr:sp>
    <xdr:clientData/>
  </xdr:twoCellAnchor>
  <xdr:twoCellAnchor>
    <xdr:from>
      <xdr:col>1</xdr:col>
      <xdr:colOff>1095375</xdr:colOff>
      <xdr:row>2</xdr:row>
      <xdr:rowOff>19050</xdr:rowOff>
    </xdr:from>
    <xdr:to>
      <xdr:col>1</xdr:col>
      <xdr:colOff>1600200</xdr:colOff>
      <xdr:row>2</xdr:row>
      <xdr:rowOff>20638</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1581150" y="419100"/>
          <a:ext cx="50482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349251</xdr:colOff>
      <xdr:row>0</xdr:row>
      <xdr:rowOff>45140</xdr:rowOff>
    </xdr:from>
    <xdr:to>
      <xdr:col>5</xdr:col>
      <xdr:colOff>811697</xdr:colOff>
      <xdr:row>3</xdr:row>
      <xdr:rowOff>0</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5619751" y="45140"/>
          <a:ext cx="2843696" cy="650461"/>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t"/>
        <a:lstStyle/>
        <a:p>
          <a:pPr algn="ctr"/>
          <a:r>
            <a:rPr lang="en-US" sz="1100" b="1">
              <a:latin typeface="Times New Roman" pitchFamily="18" charset="0"/>
              <a:cs typeface="Times New Roman" pitchFamily="18" charset="0"/>
            </a:rPr>
            <a:t>Biểu</a:t>
          </a:r>
          <a:r>
            <a:rPr lang="en-US" sz="1100" b="1" baseline="0">
              <a:latin typeface="Times New Roman" pitchFamily="18" charset="0"/>
              <a:cs typeface="Times New Roman" pitchFamily="18" charset="0"/>
            </a:rPr>
            <a:t> mẫu số 48</a:t>
          </a:r>
        </a:p>
        <a:p>
          <a:pPr algn="ctr"/>
          <a:r>
            <a:rPr lang="en-US" sz="1100">
              <a:latin typeface="Times New Roman" pitchFamily="18" charset="0"/>
              <a:cs typeface="Times New Roman" pitchFamily="18" charset="0"/>
            </a:rPr>
            <a:t>(Ban</a:t>
          </a:r>
          <a:r>
            <a:rPr lang="en-US" sz="1100" baseline="0">
              <a:latin typeface="Times New Roman" pitchFamily="18" charset="0"/>
              <a:cs typeface="Times New Roman" pitchFamily="18" charset="0"/>
            </a:rPr>
            <a:t> hành kèm t</a:t>
          </a:r>
          <a:r>
            <a:rPr lang="en-US" sz="1100">
              <a:latin typeface="Times New Roman" pitchFamily="18" charset="0"/>
              <a:cs typeface="Times New Roman" pitchFamily="18" charset="0"/>
            </a:rPr>
            <a:t>heo</a:t>
          </a:r>
          <a:r>
            <a:rPr lang="en-US" sz="1100" baseline="0">
              <a:latin typeface="Times New Roman" pitchFamily="18" charset="0"/>
              <a:cs typeface="Times New Roman" pitchFamily="18" charset="0"/>
            </a:rPr>
            <a:t> NĐ  số 31/2017/NĐ-CP ngày 23/3/2017 của Chính Phủ</a:t>
          </a:r>
          <a:r>
            <a:rPr lang="en-US" sz="1100" baseline="0"/>
            <a:t>)</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1068295</xdr:colOff>
      <xdr:row>1</xdr:row>
      <xdr:rowOff>0</xdr:rowOff>
    </xdr:from>
    <xdr:to>
      <xdr:col>8</xdr:col>
      <xdr:colOff>0</xdr:colOff>
      <xdr:row>3</xdr:row>
      <xdr:rowOff>0</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7261413" y="194235"/>
          <a:ext cx="2771588" cy="388471"/>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latin typeface="Times New Roman" pitchFamily="18" charset="0"/>
              <a:cs typeface="Times New Roman" pitchFamily="18" charset="0"/>
            </a:rPr>
            <a:t>(Ban</a:t>
          </a:r>
          <a:r>
            <a:rPr lang="en-US" sz="1100" baseline="0">
              <a:latin typeface="Times New Roman" pitchFamily="18" charset="0"/>
              <a:cs typeface="Times New Roman" pitchFamily="18" charset="0"/>
            </a:rPr>
            <a:t> hành kèm t</a:t>
          </a:r>
          <a:r>
            <a:rPr lang="en-US" sz="1100">
              <a:latin typeface="Times New Roman" pitchFamily="18" charset="0"/>
              <a:cs typeface="Times New Roman" pitchFamily="18" charset="0"/>
            </a:rPr>
            <a:t>heo</a:t>
          </a:r>
          <a:r>
            <a:rPr lang="en-US" sz="1100" baseline="0">
              <a:latin typeface="Times New Roman" pitchFamily="18" charset="0"/>
              <a:cs typeface="Times New Roman" pitchFamily="18" charset="0"/>
            </a:rPr>
            <a:t> NĐ  số 31/2017/NĐ-CP ngày 23/3/2017 của Chính Phủ</a:t>
          </a:r>
          <a:r>
            <a:rPr lang="en-US" sz="1100" baseline="0"/>
            <a:t>)</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78441</xdr:colOff>
      <xdr:row>1</xdr:row>
      <xdr:rowOff>33616</xdr:rowOff>
    </xdr:from>
    <xdr:to>
      <xdr:col>4</xdr:col>
      <xdr:colOff>668430</xdr:colOff>
      <xdr:row>2</xdr:row>
      <xdr:rowOff>342900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4764741" y="249516"/>
          <a:ext cx="3479239" cy="506134"/>
        </a:xfrm>
        <a:prstGeom prst="rect">
          <a:avLst/>
        </a:prstGeom>
        <a:solidFill>
          <a:srgbClr val="FFFFFF"/>
        </a:solidFill>
        <a:ln>
          <a:noFill/>
        </a:ln>
      </xdr:spPr>
      <xdr:txBody>
        <a:bodyPr vertOverflow="clip" wrap="square" lIns="91440" tIns="45720" rIns="91440" bIns="45720" anchor="t"/>
        <a:lstStyle/>
        <a:p>
          <a:pPr algn="ctr" rtl="0">
            <a:lnSpc>
              <a:spcPts val="1100"/>
            </a:lnSpc>
            <a:defRPr sz="1000"/>
          </a:pPr>
          <a:r>
            <a:rPr lang="en-US" sz="1100" b="0" i="0" u="none" strike="noStrike" baseline="0">
              <a:solidFill>
                <a:srgbClr val="000000"/>
              </a:solidFill>
              <a:latin typeface="Times New Roman"/>
              <a:cs typeface="Times New Roman"/>
            </a:rPr>
            <a:t>(Ban hành kèm theo NĐ  số 31/2017/NĐ-CP</a:t>
          </a:r>
        </a:p>
        <a:p>
          <a:pPr algn="ctr" rtl="0">
            <a:lnSpc>
              <a:spcPts val="1100"/>
            </a:lnSpc>
            <a:defRPr sz="1000"/>
          </a:pPr>
          <a:r>
            <a:rPr lang="en-US" sz="1100" b="0" i="0" u="none" strike="noStrike" baseline="0">
              <a:solidFill>
                <a:srgbClr val="000000"/>
              </a:solidFill>
              <a:latin typeface="Times New Roman"/>
              <a:cs typeface="Times New Roman"/>
            </a:rPr>
            <a:t>ngày 23/3/2017 của Chính Phủ</a:t>
          </a:r>
          <a:r>
            <a:rPr lang="en-US" sz="1100" b="0" i="0" u="none" strike="noStrike" baseline="0">
              <a:solidFill>
                <a:srgbClr val="000000"/>
              </a:solidFill>
              <a:latin typeface="Calibri"/>
              <a:cs typeface="Times New Roman"/>
            </a:rPr>
            <a:t>)</a:t>
          </a:r>
          <a:endParaRPr lang="en-US" sz="1100" b="0" i="0" u="none" strike="noStrike" baseline="0">
            <a:solidFill>
              <a:srgbClr val="000000"/>
            </a:solidFill>
            <a:latin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470647</xdr:colOff>
      <xdr:row>0</xdr:row>
      <xdr:rowOff>38100</xdr:rowOff>
    </xdr:from>
    <xdr:to>
      <xdr:col>5</xdr:col>
      <xdr:colOff>647700</xdr:colOff>
      <xdr:row>3</xdr:row>
      <xdr:rowOff>193675</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4982882" y="38100"/>
          <a:ext cx="2590053" cy="738281"/>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b="1">
              <a:latin typeface="Times New Roman" pitchFamily="18" charset="0"/>
              <a:cs typeface="Times New Roman" pitchFamily="18" charset="0"/>
            </a:rPr>
            <a:t>Biểu mẫu số 52</a:t>
          </a:r>
        </a:p>
        <a:p>
          <a:pPr algn="ctr"/>
          <a:r>
            <a:rPr lang="en-US" sz="1100">
              <a:latin typeface="Times New Roman" pitchFamily="18" charset="0"/>
              <a:cs typeface="Times New Roman" pitchFamily="18" charset="0"/>
            </a:rPr>
            <a:t>(Ban</a:t>
          </a:r>
          <a:r>
            <a:rPr lang="en-US" sz="1100" baseline="0">
              <a:latin typeface="Times New Roman" pitchFamily="18" charset="0"/>
              <a:cs typeface="Times New Roman" pitchFamily="18" charset="0"/>
            </a:rPr>
            <a:t> hành kèm t</a:t>
          </a:r>
          <a:r>
            <a:rPr lang="en-US" sz="1100">
              <a:latin typeface="Times New Roman" pitchFamily="18" charset="0"/>
              <a:cs typeface="Times New Roman" pitchFamily="18" charset="0"/>
            </a:rPr>
            <a:t>heo</a:t>
          </a:r>
          <a:r>
            <a:rPr lang="en-US" sz="1100" baseline="0">
              <a:latin typeface="Times New Roman" pitchFamily="18" charset="0"/>
              <a:cs typeface="Times New Roman" pitchFamily="18" charset="0"/>
            </a:rPr>
            <a:t> NĐ  số 31/2017/NĐ-CP ngày 23/3/2017 của Chính Phủ</a:t>
          </a:r>
          <a:r>
            <a:rPr lang="en-US" sz="1100" baseline="0"/>
            <a:t>)</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381000</xdr:colOff>
      <xdr:row>0</xdr:row>
      <xdr:rowOff>161925</xdr:rowOff>
    </xdr:from>
    <xdr:to>
      <xdr:col>10</xdr:col>
      <xdr:colOff>327212</xdr:colOff>
      <xdr:row>2</xdr:row>
      <xdr:rowOff>247650</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068050" y="161925"/>
          <a:ext cx="2946587" cy="476250"/>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t"/>
        <a:lstStyle/>
        <a:p>
          <a:pPr algn="ctr"/>
          <a:r>
            <a:rPr lang="en-US" sz="1100">
              <a:latin typeface="Times New Roman" pitchFamily="18" charset="0"/>
              <a:cs typeface="Times New Roman" pitchFamily="18" charset="0"/>
            </a:rPr>
            <a:t>(Ban</a:t>
          </a:r>
          <a:r>
            <a:rPr lang="en-US" sz="1100" baseline="0">
              <a:latin typeface="Times New Roman" pitchFamily="18" charset="0"/>
              <a:cs typeface="Times New Roman" pitchFamily="18" charset="0"/>
            </a:rPr>
            <a:t> hành kèm t</a:t>
          </a:r>
          <a:r>
            <a:rPr lang="en-US" sz="1100">
              <a:latin typeface="Times New Roman" pitchFamily="18" charset="0"/>
              <a:cs typeface="Times New Roman" pitchFamily="18" charset="0"/>
            </a:rPr>
            <a:t>heo</a:t>
          </a:r>
          <a:r>
            <a:rPr lang="en-US" sz="1100" baseline="0">
              <a:latin typeface="Times New Roman" pitchFamily="18" charset="0"/>
              <a:cs typeface="Times New Roman" pitchFamily="18" charset="0"/>
            </a:rPr>
            <a:t> NĐ  số 31/2017/NĐ-CP ngày 23/3/2017 của Chính Phủ</a:t>
          </a:r>
          <a:r>
            <a:rPr lang="en-US" sz="1100" baseline="0"/>
            <a:t>)</a:t>
          </a:r>
          <a:endParaRPr lang="en-US" sz="1100"/>
        </a:p>
      </xdr:txBody>
    </xdr:sp>
    <xdr:clientData/>
  </xdr:twoCellAnchor>
  <xdr:twoCellAnchor>
    <xdr:from>
      <xdr:col>1</xdr:col>
      <xdr:colOff>1107702</xdr:colOff>
      <xdr:row>2</xdr:row>
      <xdr:rowOff>3362</xdr:rowOff>
    </xdr:from>
    <xdr:to>
      <xdr:col>1</xdr:col>
      <xdr:colOff>1623172</xdr:colOff>
      <xdr:row>2</xdr:row>
      <xdr:rowOff>4950</xdr:rowOff>
    </xdr:to>
    <xdr:cxnSp macro="">
      <xdr:nvCxnSpPr>
        <xdr:cNvPr id="3" name="Straight Connector 2">
          <a:extLst>
            <a:ext uri="{FF2B5EF4-FFF2-40B4-BE49-F238E27FC236}">
              <a16:creationId xmlns:a16="http://schemas.microsoft.com/office/drawing/2014/main" id="{00000000-0008-0000-0500-000003000000}"/>
            </a:ext>
          </a:extLst>
        </xdr:cNvPr>
        <xdr:cNvCxnSpPr/>
      </xdr:nvCxnSpPr>
      <xdr:spPr>
        <a:xfrm>
          <a:off x="1545852" y="393887"/>
          <a:ext cx="51547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1107702</xdr:colOff>
      <xdr:row>5</xdr:row>
      <xdr:rowOff>3362</xdr:rowOff>
    </xdr:from>
    <xdr:to>
      <xdr:col>1</xdr:col>
      <xdr:colOff>1623172</xdr:colOff>
      <xdr:row>5</xdr:row>
      <xdr:rowOff>4950</xdr:rowOff>
    </xdr:to>
    <xdr:cxnSp macro="">
      <xdr:nvCxnSpPr>
        <xdr:cNvPr id="4" name="Straight Connector 3">
          <a:extLst>
            <a:ext uri="{FF2B5EF4-FFF2-40B4-BE49-F238E27FC236}">
              <a16:creationId xmlns:a16="http://schemas.microsoft.com/office/drawing/2014/main" id="{00000000-0008-0000-0500-000004000000}"/>
            </a:ext>
          </a:extLst>
        </xdr:cNvPr>
        <xdr:cNvCxnSpPr/>
      </xdr:nvCxnSpPr>
      <xdr:spPr>
        <a:xfrm>
          <a:off x="1545852" y="685800"/>
          <a:ext cx="51547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574490</xdr:colOff>
      <xdr:row>1</xdr:row>
      <xdr:rowOff>33618</xdr:rowOff>
    </xdr:from>
    <xdr:to>
      <xdr:col>21</xdr:col>
      <xdr:colOff>152011</xdr:colOff>
      <xdr:row>3</xdr:row>
      <xdr:rowOff>0</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3439590" y="268568"/>
          <a:ext cx="3552621" cy="458694"/>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ctr"/>
        <a:lstStyle/>
        <a:p>
          <a:pPr algn="ctr"/>
          <a:r>
            <a:rPr lang="en-US" sz="1200">
              <a:latin typeface="Times New Roman" pitchFamily="18" charset="0"/>
              <a:cs typeface="Times New Roman" pitchFamily="18" charset="0"/>
            </a:rPr>
            <a:t>(Ban</a:t>
          </a:r>
          <a:r>
            <a:rPr lang="en-US" sz="1200" baseline="0">
              <a:latin typeface="Times New Roman" pitchFamily="18" charset="0"/>
              <a:cs typeface="Times New Roman" pitchFamily="18" charset="0"/>
            </a:rPr>
            <a:t> hành kèm t</a:t>
          </a:r>
          <a:r>
            <a:rPr lang="en-US" sz="1200">
              <a:latin typeface="Times New Roman" pitchFamily="18" charset="0"/>
              <a:cs typeface="Times New Roman" pitchFamily="18" charset="0"/>
            </a:rPr>
            <a:t>heo</a:t>
          </a:r>
          <a:r>
            <a:rPr lang="en-US" sz="1200" baseline="0">
              <a:latin typeface="Times New Roman" pitchFamily="18" charset="0"/>
              <a:cs typeface="Times New Roman" pitchFamily="18" charset="0"/>
            </a:rPr>
            <a:t> NĐ  số 31/2017/NĐ-CP ngày 23/3/2017 của Chính Phủ</a:t>
          </a:r>
          <a:r>
            <a:rPr lang="en-US" sz="1200" baseline="0"/>
            <a:t>)</a:t>
          </a:r>
          <a:endParaRPr lang="en-US" sz="12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371476</xdr:colOff>
      <xdr:row>1</xdr:row>
      <xdr:rowOff>0</xdr:rowOff>
    </xdr:from>
    <xdr:to>
      <xdr:col>19</xdr:col>
      <xdr:colOff>215822</xdr:colOff>
      <xdr:row>3</xdr:row>
      <xdr:rowOff>0</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4154151" y="200025"/>
          <a:ext cx="3406696" cy="400050"/>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latin typeface="Times New Roman" pitchFamily="18" charset="0"/>
              <a:cs typeface="Times New Roman" pitchFamily="18" charset="0"/>
            </a:rPr>
            <a:t>(Ban</a:t>
          </a:r>
          <a:r>
            <a:rPr lang="en-US" sz="1100" baseline="0">
              <a:latin typeface="Times New Roman" pitchFamily="18" charset="0"/>
              <a:cs typeface="Times New Roman" pitchFamily="18" charset="0"/>
            </a:rPr>
            <a:t> hành kèm t</a:t>
          </a:r>
          <a:r>
            <a:rPr lang="en-US" sz="1100">
              <a:latin typeface="Times New Roman" pitchFamily="18" charset="0"/>
              <a:cs typeface="Times New Roman" pitchFamily="18" charset="0"/>
            </a:rPr>
            <a:t>heo</a:t>
          </a:r>
          <a:r>
            <a:rPr lang="en-US" sz="1100" baseline="0">
              <a:latin typeface="Times New Roman" pitchFamily="18" charset="0"/>
              <a:cs typeface="Times New Roman" pitchFamily="18" charset="0"/>
            </a:rPr>
            <a:t> NĐ  số 31/2017/NĐ-CP ngày 23/3/2017 của Chính Phủ</a:t>
          </a:r>
          <a:r>
            <a:rPr lang="en-US" sz="1100" baseline="0"/>
            <a:t>)</a:t>
          </a: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603250</xdr:colOff>
      <xdr:row>1</xdr:row>
      <xdr:rowOff>4480</xdr:rowOff>
    </xdr:from>
    <xdr:to>
      <xdr:col>22</xdr:col>
      <xdr:colOff>306917</xdr:colOff>
      <xdr:row>3</xdr:row>
      <xdr:rowOff>179293</xdr:rowOff>
    </xdr:to>
    <xdr:sp macro="" textlink="">
      <xdr:nvSpPr>
        <xdr:cNvPr id="2" name="Rectangle 2">
          <a:extLst>
            <a:ext uri="{FF2B5EF4-FFF2-40B4-BE49-F238E27FC236}">
              <a16:creationId xmlns:a16="http://schemas.microsoft.com/office/drawing/2014/main" id="{00000000-0008-0000-0A00-000002000000}"/>
            </a:ext>
          </a:extLst>
        </xdr:cNvPr>
        <xdr:cNvSpPr>
          <a:spLocks noChangeArrowheads="1"/>
        </xdr:cNvSpPr>
      </xdr:nvSpPr>
      <xdr:spPr bwMode="auto">
        <a:xfrm>
          <a:off x="17538700" y="242605"/>
          <a:ext cx="3294592" cy="517713"/>
        </a:xfrm>
        <a:prstGeom prst="rect">
          <a:avLst/>
        </a:prstGeom>
        <a:solidFill>
          <a:srgbClr val="FFFFFF"/>
        </a:solidFill>
        <a:ln>
          <a:noFill/>
        </a:ln>
      </xdr:spPr>
      <xdr:txBody>
        <a:bodyPr vertOverflow="clip" wrap="square" lIns="91440" tIns="45720" rIns="91440" bIns="45720" anchor="t"/>
        <a:lstStyle/>
        <a:p>
          <a:pPr algn="ctr" rtl="0">
            <a:lnSpc>
              <a:spcPts val="1200"/>
            </a:lnSpc>
            <a:defRPr sz="1000"/>
          </a:pPr>
          <a:r>
            <a:rPr lang="en-US" sz="1200" b="0" i="0" u="none" strike="noStrike" baseline="0">
              <a:solidFill>
                <a:srgbClr val="000000"/>
              </a:solidFill>
              <a:latin typeface="Times New Roman"/>
              <a:cs typeface="Times New Roman"/>
            </a:rPr>
            <a:t>(Ban hành kèm theo NĐ  số 31/2017/NĐ-CP </a:t>
          </a:r>
        </a:p>
        <a:p>
          <a:pPr algn="ctr" rtl="0">
            <a:lnSpc>
              <a:spcPts val="1200"/>
            </a:lnSpc>
            <a:defRPr sz="1000"/>
          </a:pPr>
          <a:r>
            <a:rPr lang="en-US" sz="1200" b="0" i="0" u="none" strike="noStrike" baseline="0">
              <a:solidFill>
                <a:srgbClr val="000000"/>
              </a:solidFill>
              <a:latin typeface="Times New Roman"/>
              <a:cs typeface="Times New Roman"/>
            </a:rPr>
            <a:t>ngày 23/3/2017 của Chính Phủ</a:t>
          </a:r>
          <a:r>
            <a:rPr lang="en-US" sz="1200" b="0" i="0" u="none" strike="noStrike" baseline="0">
              <a:solidFill>
                <a:srgbClr val="000000"/>
              </a:solidFill>
              <a:latin typeface="Calibri"/>
              <a:cs typeface="Calibri"/>
            </a:rPr>
            <a:t>)</a:t>
          </a:r>
        </a:p>
      </xdr:txBody>
    </xdr:sp>
    <xdr:clientData/>
  </xdr:twoCellAnchor>
  <xdr:twoCellAnchor>
    <xdr:from>
      <xdr:col>1</xdr:col>
      <xdr:colOff>994834</xdr:colOff>
      <xdr:row>2</xdr:row>
      <xdr:rowOff>10584</xdr:rowOff>
    </xdr:from>
    <xdr:to>
      <xdr:col>2</xdr:col>
      <xdr:colOff>74084</xdr:colOff>
      <xdr:row>2</xdr:row>
      <xdr:rowOff>10584</xdr:rowOff>
    </xdr:to>
    <xdr:cxnSp macro="">
      <xdr:nvCxnSpPr>
        <xdr:cNvPr id="3" name="Straight Connector 2">
          <a:extLst>
            <a:ext uri="{FF2B5EF4-FFF2-40B4-BE49-F238E27FC236}">
              <a16:creationId xmlns:a16="http://schemas.microsoft.com/office/drawing/2014/main" id="{00000000-0008-0000-0A00-000003000000}"/>
            </a:ext>
          </a:extLst>
        </xdr:cNvPr>
        <xdr:cNvCxnSpPr/>
      </xdr:nvCxnSpPr>
      <xdr:spPr>
        <a:xfrm>
          <a:off x="1404409" y="429684"/>
          <a:ext cx="3079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112060</xdr:colOff>
      <xdr:row>0</xdr:row>
      <xdr:rowOff>182095</xdr:rowOff>
    </xdr:from>
    <xdr:to>
      <xdr:col>25</xdr:col>
      <xdr:colOff>485776</xdr:colOff>
      <xdr:row>3</xdr:row>
      <xdr:rowOff>67234</xdr:rowOff>
    </xdr:to>
    <xdr:sp macro="" textlink="">
      <xdr:nvSpPr>
        <xdr:cNvPr id="2" name="Rectangle 5">
          <a:extLst>
            <a:ext uri="{FF2B5EF4-FFF2-40B4-BE49-F238E27FC236}">
              <a16:creationId xmlns:a16="http://schemas.microsoft.com/office/drawing/2014/main" id="{00000000-0008-0000-0B00-000002000000}"/>
            </a:ext>
          </a:extLst>
        </xdr:cNvPr>
        <xdr:cNvSpPr>
          <a:spLocks noChangeArrowheads="1"/>
        </xdr:cNvSpPr>
      </xdr:nvSpPr>
      <xdr:spPr bwMode="auto">
        <a:xfrm>
          <a:off x="15790210" y="182095"/>
          <a:ext cx="3059766" cy="485214"/>
        </a:xfrm>
        <a:prstGeom prst="rect">
          <a:avLst/>
        </a:prstGeom>
        <a:solidFill>
          <a:srgbClr val="FFFFFF"/>
        </a:solidFill>
        <a:ln>
          <a:noFill/>
        </a:ln>
      </xdr:spPr>
      <xdr:txBody>
        <a:bodyPr vertOverflow="clip" wrap="square" lIns="91440" tIns="45720" rIns="91440" bIns="45720" anchor="ctr"/>
        <a:lstStyle/>
        <a:p>
          <a:pPr algn="ctr" rtl="0">
            <a:defRPr sz="1000"/>
          </a:pPr>
          <a:r>
            <a:rPr lang="en-US" sz="1100" b="0" i="0" u="none" strike="noStrike" baseline="0">
              <a:solidFill>
                <a:srgbClr val="000000"/>
              </a:solidFill>
              <a:latin typeface="Times New Roman"/>
              <a:cs typeface="Times New Roman"/>
            </a:rPr>
            <a:t>(Ban hành kèm theo NĐ  số 31/2017/NĐ-CP ngày 23/3/2017 của Chính Phủ</a:t>
          </a:r>
          <a:r>
            <a:rPr lang="en-US" sz="1100" b="0" i="0" u="none" strike="noStrike" baseline="0">
              <a:solidFill>
                <a:srgbClr val="000000"/>
              </a:solidFill>
              <a:latin typeface="Calibri"/>
              <a:cs typeface="Calibri"/>
            </a:rPr>
            <a:t>)</a:t>
          </a:r>
        </a:p>
      </xdr:txBody>
    </xdr:sp>
    <xdr:clientData/>
  </xdr:twoCellAnchor>
  <xdr:twoCellAnchor>
    <xdr:from>
      <xdr:col>1</xdr:col>
      <xdr:colOff>381000</xdr:colOff>
      <xdr:row>2</xdr:row>
      <xdr:rowOff>19050</xdr:rowOff>
    </xdr:from>
    <xdr:to>
      <xdr:col>1</xdr:col>
      <xdr:colOff>1009650</xdr:colOff>
      <xdr:row>2</xdr:row>
      <xdr:rowOff>19050</xdr:rowOff>
    </xdr:to>
    <xdr:sp macro="" textlink="">
      <xdr:nvSpPr>
        <xdr:cNvPr id="3" name="Line 1195">
          <a:extLst>
            <a:ext uri="{FF2B5EF4-FFF2-40B4-BE49-F238E27FC236}">
              <a16:creationId xmlns:a16="http://schemas.microsoft.com/office/drawing/2014/main" id="{00000000-0008-0000-0B00-000003000000}"/>
            </a:ext>
          </a:extLst>
        </xdr:cNvPr>
        <xdr:cNvSpPr>
          <a:spLocks noChangeShapeType="1"/>
        </xdr:cNvSpPr>
      </xdr:nvSpPr>
      <xdr:spPr bwMode="auto">
        <a:xfrm>
          <a:off x="981075" y="419100"/>
          <a:ext cx="628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18</xdr:col>
      <xdr:colOff>635000</xdr:colOff>
      <xdr:row>1</xdr:row>
      <xdr:rowOff>4480</xdr:rowOff>
    </xdr:from>
    <xdr:to>
      <xdr:col>22</xdr:col>
      <xdr:colOff>319642</xdr:colOff>
      <xdr:row>3</xdr:row>
      <xdr:rowOff>179293</xdr:rowOff>
    </xdr:to>
    <xdr:sp macro="" textlink="">
      <xdr:nvSpPr>
        <xdr:cNvPr id="2" name="Rectangle 2">
          <a:extLst>
            <a:ext uri="{FF2B5EF4-FFF2-40B4-BE49-F238E27FC236}">
              <a16:creationId xmlns:a16="http://schemas.microsoft.com/office/drawing/2014/main" id="{00000000-0008-0000-0A00-000002000000}"/>
            </a:ext>
          </a:extLst>
        </xdr:cNvPr>
        <xdr:cNvSpPr>
          <a:spLocks noChangeArrowheads="1"/>
        </xdr:cNvSpPr>
      </xdr:nvSpPr>
      <xdr:spPr bwMode="auto">
        <a:xfrm>
          <a:off x="18091150" y="258480"/>
          <a:ext cx="3177142" cy="593913"/>
        </a:xfrm>
        <a:prstGeom prst="rect">
          <a:avLst/>
        </a:prstGeom>
        <a:solidFill>
          <a:srgbClr val="FFFFFF"/>
        </a:solidFill>
        <a:ln>
          <a:noFill/>
        </a:ln>
      </xdr:spPr>
      <xdr:txBody>
        <a:bodyPr vertOverflow="clip" wrap="square" lIns="91440" tIns="45720" rIns="91440" bIns="45720" anchor="t"/>
        <a:lstStyle/>
        <a:p>
          <a:pPr algn="ctr" rtl="0">
            <a:lnSpc>
              <a:spcPts val="1200"/>
            </a:lnSpc>
            <a:defRPr sz="1000"/>
          </a:pPr>
          <a:r>
            <a:rPr lang="en-US" sz="1200" b="0" i="0" u="none" strike="noStrike" baseline="0">
              <a:solidFill>
                <a:srgbClr val="000000"/>
              </a:solidFill>
              <a:latin typeface="Times New Roman"/>
              <a:cs typeface="Times New Roman"/>
            </a:rPr>
            <a:t>(Ban hành kèm theo NĐ  số 31/2017/NĐ-CP </a:t>
          </a:r>
        </a:p>
        <a:p>
          <a:pPr algn="ctr" rtl="0">
            <a:lnSpc>
              <a:spcPts val="1200"/>
            </a:lnSpc>
            <a:defRPr sz="1000"/>
          </a:pPr>
          <a:r>
            <a:rPr lang="en-US" sz="1200" b="0" i="0" u="none" strike="noStrike" baseline="0">
              <a:solidFill>
                <a:srgbClr val="000000"/>
              </a:solidFill>
              <a:latin typeface="Times New Roman"/>
              <a:cs typeface="Times New Roman"/>
            </a:rPr>
            <a:t>ngày 23/3/2017 của Chính Phủ</a:t>
          </a:r>
          <a:r>
            <a:rPr lang="en-US" sz="1200" b="0" i="0" u="none" strike="noStrike" baseline="0">
              <a:solidFill>
                <a:srgbClr val="000000"/>
              </a:solidFill>
              <a:latin typeface="Calibri"/>
              <a:cs typeface="Calibri"/>
            </a:rPr>
            <a: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20</xdr:col>
      <xdr:colOff>118410</xdr:colOff>
      <xdr:row>0</xdr:row>
      <xdr:rowOff>182095</xdr:rowOff>
    </xdr:from>
    <xdr:to>
      <xdr:col>25</xdr:col>
      <xdr:colOff>504835</xdr:colOff>
      <xdr:row>3</xdr:row>
      <xdr:rowOff>67234</xdr:rowOff>
    </xdr:to>
    <xdr:sp macro="" textlink="">
      <xdr:nvSpPr>
        <xdr:cNvPr id="2" name="Rectangle 5">
          <a:extLst>
            <a:ext uri="{FF2B5EF4-FFF2-40B4-BE49-F238E27FC236}">
              <a16:creationId xmlns:a16="http://schemas.microsoft.com/office/drawing/2014/main" id="{00000000-0008-0000-0B00-000002000000}"/>
            </a:ext>
          </a:extLst>
        </xdr:cNvPr>
        <xdr:cNvSpPr>
          <a:spLocks noChangeArrowheads="1"/>
        </xdr:cNvSpPr>
      </xdr:nvSpPr>
      <xdr:spPr bwMode="auto">
        <a:xfrm>
          <a:off x="16291860" y="182095"/>
          <a:ext cx="3199475" cy="609039"/>
        </a:xfrm>
        <a:prstGeom prst="rect">
          <a:avLst/>
        </a:prstGeom>
        <a:solidFill>
          <a:srgbClr val="FFFFFF"/>
        </a:solidFill>
        <a:ln>
          <a:noFill/>
        </a:ln>
      </xdr:spPr>
      <xdr:txBody>
        <a:bodyPr vertOverflow="clip" wrap="square" lIns="91440" tIns="45720" rIns="91440" bIns="45720" anchor="ctr"/>
        <a:lstStyle/>
        <a:p>
          <a:pPr algn="ctr" rtl="0">
            <a:defRPr sz="1000"/>
          </a:pPr>
          <a:r>
            <a:rPr lang="en-US" sz="1100" b="0" i="0" u="none" strike="noStrike" baseline="0">
              <a:solidFill>
                <a:srgbClr val="000000"/>
              </a:solidFill>
              <a:latin typeface="Times New Roman"/>
              <a:cs typeface="Times New Roman"/>
            </a:rPr>
            <a:t>(Ban hành kèm theo NĐ  số 31/2017/NĐ-CP ngày 23/3/2017 của Chính Phủ</a:t>
          </a:r>
          <a:r>
            <a:rPr lang="en-US" sz="1100" b="0" i="0" u="none" strike="noStrike" baseline="0">
              <a:solidFill>
                <a:srgbClr val="000000"/>
              </a:solidFill>
              <a:latin typeface="Calibri"/>
              <a:cs typeface="Calibri"/>
            </a:rPr>
            <a: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149225</xdr:colOff>
      <xdr:row>0</xdr:row>
      <xdr:rowOff>207646</xdr:rowOff>
    </xdr:from>
    <xdr:to>
      <xdr:col>7</xdr:col>
      <xdr:colOff>1099177</xdr:colOff>
      <xdr:row>2</xdr:row>
      <xdr:rowOff>247651</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5483225" y="207646"/>
          <a:ext cx="2988302" cy="573405"/>
        </a:xfrm>
        <a:prstGeom prst="rect">
          <a:avLst/>
        </a:prstGeom>
        <a:ln w="3175">
          <a:noFill/>
        </a:ln>
      </xdr:spPr>
      <xdr:style>
        <a:lnRef idx="2">
          <a:schemeClr val="dk1"/>
        </a:lnRef>
        <a:fillRef idx="1">
          <a:schemeClr val="lt1"/>
        </a:fillRef>
        <a:effectRef idx="0">
          <a:schemeClr val="dk1"/>
        </a:effectRef>
        <a:fontRef idx="minor">
          <a:schemeClr val="dk1"/>
        </a:fontRef>
      </xdr:style>
      <xdr:txBody>
        <a:bodyPr rtlCol="0" anchor="t"/>
        <a:lstStyle/>
        <a:p>
          <a:pPr algn="ctr"/>
          <a:r>
            <a:rPr lang="en-US" sz="1100">
              <a:latin typeface="Times New Roman" pitchFamily="18" charset="0"/>
              <a:cs typeface="Times New Roman" pitchFamily="18" charset="0"/>
            </a:rPr>
            <a:t>(Ban</a:t>
          </a:r>
          <a:r>
            <a:rPr lang="en-US" sz="1100" baseline="0">
              <a:latin typeface="Times New Roman" pitchFamily="18" charset="0"/>
              <a:cs typeface="Times New Roman" pitchFamily="18" charset="0"/>
            </a:rPr>
            <a:t> hành kèm t</a:t>
          </a:r>
          <a:r>
            <a:rPr lang="en-US" sz="1100">
              <a:latin typeface="Times New Roman" pitchFamily="18" charset="0"/>
              <a:cs typeface="Times New Roman" pitchFamily="18" charset="0"/>
            </a:rPr>
            <a:t>heo</a:t>
          </a:r>
          <a:r>
            <a:rPr lang="en-US" sz="1100" baseline="0">
              <a:latin typeface="Times New Roman" pitchFamily="18" charset="0"/>
              <a:cs typeface="Times New Roman" pitchFamily="18" charset="0"/>
            </a:rPr>
            <a:t> NĐ  số 31/2017/NĐ-CP ngày 23/3/2017 của Chính Phủ</a:t>
          </a:r>
          <a:r>
            <a:rPr lang="en-US" sz="1100" baseline="0"/>
            <a:t>)</a:t>
          </a:r>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885825</xdr:colOff>
      <xdr:row>3</xdr:row>
      <xdr:rowOff>228600</xdr:rowOff>
    </xdr:from>
    <xdr:to>
      <xdr:col>0</xdr:col>
      <xdr:colOff>1524000</xdr:colOff>
      <xdr:row>3</xdr:row>
      <xdr:rowOff>228600</xdr:rowOff>
    </xdr:to>
    <xdr:sp macro="" textlink="">
      <xdr:nvSpPr>
        <xdr:cNvPr id="2" name="Line 180">
          <a:extLst>
            <a:ext uri="{FF2B5EF4-FFF2-40B4-BE49-F238E27FC236}">
              <a16:creationId xmlns:a16="http://schemas.microsoft.com/office/drawing/2014/main" id="{00000000-0008-0000-0E00-000002000000}"/>
            </a:ext>
          </a:extLst>
        </xdr:cNvPr>
        <xdr:cNvSpPr>
          <a:spLocks noChangeShapeType="1"/>
        </xdr:cNvSpPr>
      </xdr:nvSpPr>
      <xdr:spPr bwMode="auto">
        <a:xfrm>
          <a:off x="885825" y="447675"/>
          <a:ext cx="63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962025</xdr:colOff>
      <xdr:row>1</xdr:row>
      <xdr:rowOff>209550</xdr:rowOff>
    </xdr:from>
    <xdr:to>
      <xdr:col>0</xdr:col>
      <xdr:colOff>1447800</xdr:colOff>
      <xdr:row>1</xdr:row>
      <xdr:rowOff>209550</xdr:rowOff>
    </xdr:to>
    <xdr:cxnSp macro="">
      <xdr:nvCxnSpPr>
        <xdr:cNvPr id="4" name="Straight Connector 3">
          <a:extLst>
            <a:ext uri="{FF2B5EF4-FFF2-40B4-BE49-F238E27FC236}">
              <a16:creationId xmlns:a16="http://schemas.microsoft.com/office/drawing/2014/main" id="{89913C0D-CBED-1077-D2BB-533CC7DCB905}"/>
            </a:ext>
          </a:extLst>
        </xdr:cNvPr>
        <xdr:cNvCxnSpPr/>
      </xdr:nvCxnSpPr>
      <xdr:spPr>
        <a:xfrm>
          <a:off x="962025" y="428625"/>
          <a:ext cx="4857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828675</xdr:colOff>
      <xdr:row>1</xdr:row>
      <xdr:rowOff>238125</xdr:rowOff>
    </xdr:from>
    <xdr:to>
      <xdr:col>1</xdr:col>
      <xdr:colOff>1476375</xdr:colOff>
      <xdr:row>1</xdr:row>
      <xdr:rowOff>238125</xdr:rowOff>
    </xdr:to>
    <xdr:sp macro="" textlink="">
      <xdr:nvSpPr>
        <xdr:cNvPr id="2" name="Line 1021">
          <a:extLst>
            <a:ext uri="{FF2B5EF4-FFF2-40B4-BE49-F238E27FC236}">
              <a16:creationId xmlns:a16="http://schemas.microsoft.com/office/drawing/2014/main" id="{00000000-0008-0000-0F00-000002000000}"/>
            </a:ext>
          </a:extLst>
        </xdr:cNvPr>
        <xdr:cNvSpPr>
          <a:spLocks noChangeShapeType="1"/>
        </xdr:cNvSpPr>
      </xdr:nvSpPr>
      <xdr:spPr bwMode="auto">
        <a:xfrm>
          <a:off x="1247775" y="514350"/>
          <a:ext cx="647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828675</xdr:colOff>
      <xdr:row>3</xdr:row>
      <xdr:rowOff>238125</xdr:rowOff>
    </xdr:from>
    <xdr:to>
      <xdr:col>1</xdr:col>
      <xdr:colOff>1476375</xdr:colOff>
      <xdr:row>3</xdr:row>
      <xdr:rowOff>238125</xdr:rowOff>
    </xdr:to>
    <xdr:sp macro="" textlink="">
      <xdr:nvSpPr>
        <xdr:cNvPr id="3" name="Line 1021">
          <a:extLst>
            <a:ext uri="{FF2B5EF4-FFF2-40B4-BE49-F238E27FC236}">
              <a16:creationId xmlns:a16="http://schemas.microsoft.com/office/drawing/2014/main" id="{00000000-0008-0000-0F00-000003000000}"/>
            </a:ext>
          </a:extLst>
        </xdr:cNvPr>
        <xdr:cNvSpPr>
          <a:spLocks noChangeShapeType="1"/>
        </xdr:cNvSpPr>
      </xdr:nvSpPr>
      <xdr:spPr bwMode="auto">
        <a:xfrm>
          <a:off x="1247775" y="723900"/>
          <a:ext cx="647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800100</xdr:colOff>
      <xdr:row>1</xdr:row>
      <xdr:rowOff>200025</xdr:rowOff>
    </xdr:from>
    <xdr:to>
      <xdr:col>1</xdr:col>
      <xdr:colOff>1409700</xdr:colOff>
      <xdr:row>1</xdr:row>
      <xdr:rowOff>200025</xdr:rowOff>
    </xdr:to>
    <xdr:sp macro="" textlink="">
      <xdr:nvSpPr>
        <xdr:cNvPr id="2" name="Line 1005">
          <a:extLst>
            <a:ext uri="{FF2B5EF4-FFF2-40B4-BE49-F238E27FC236}">
              <a16:creationId xmlns:a16="http://schemas.microsoft.com/office/drawing/2014/main" id="{00000000-0008-0000-1000-000002000000}"/>
            </a:ext>
          </a:extLst>
        </xdr:cNvPr>
        <xdr:cNvSpPr>
          <a:spLocks noChangeShapeType="1"/>
        </xdr:cNvSpPr>
      </xdr:nvSpPr>
      <xdr:spPr bwMode="auto">
        <a:xfrm>
          <a:off x="1095375" y="466725"/>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800100</xdr:colOff>
      <xdr:row>3</xdr:row>
      <xdr:rowOff>200025</xdr:rowOff>
    </xdr:from>
    <xdr:to>
      <xdr:col>1</xdr:col>
      <xdr:colOff>1409700</xdr:colOff>
      <xdr:row>3</xdr:row>
      <xdr:rowOff>200025</xdr:rowOff>
    </xdr:to>
    <xdr:sp macro="" textlink="">
      <xdr:nvSpPr>
        <xdr:cNvPr id="3" name="Line 1005">
          <a:extLst>
            <a:ext uri="{FF2B5EF4-FFF2-40B4-BE49-F238E27FC236}">
              <a16:creationId xmlns:a16="http://schemas.microsoft.com/office/drawing/2014/main" id="{00000000-0008-0000-1000-000003000000}"/>
            </a:ext>
          </a:extLst>
        </xdr:cNvPr>
        <xdr:cNvSpPr>
          <a:spLocks noChangeShapeType="1"/>
        </xdr:cNvSpPr>
      </xdr:nvSpPr>
      <xdr:spPr bwMode="auto">
        <a:xfrm>
          <a:off x="1095375" y="53340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266700</xdr:colOff>
      <xdr:row>2</xdr:row>
      <xdr:rowOff>0</xdr:rowOff>
    </xdr:from>
    <xdr:to>
      <xdr:col>3</xdr:col>
      <xdr:colOff>495300</xdr:colOff>
      <xdr:row>2</xdr:row>
      <xdr:rowOff>0</xdr:rowOff>
    </xdr:to>
    <xdr:cxnSp macro="">
      <xdr:nvCxnSpPr>
        <xdr:cNvPr id="3" name="Straight Connector 2">
          <a:extLst>
            <a:ext uri="{FF2B5EF4-FFF2-40B4-BE49-F238E27FC236}">
              <a16:creationId xmlns:a16="http://schemas.microsoft.com/office/drawing/2014/main" id="{00000000-0008-0000-1100-000003000000}"/>
            </a:ext>
          </a:extLst>
        </xdr:cNvPr>
        <xdr:cNvCxnSpPr/>
      </xdr:nvCxnSpPr>
      <xdr:spPr>
        <a:xfrm>
          <a:off x="1234440" y="480060"/>
          <a:ext cx="64008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289560</xdr:colOff>
      <xdr:row>4</xdr:row>
      <xdr:rowOff>220980</xdr:rowOff>
    </xdr:from>
    <xdr:to>
      <xdr:col>3</xdr:col>
      <xdr:colOff>518160</xdr:colOff>
      <xdr:row>4</xdr:row>
      <xdr:rowOff>220980</xdr:rowOff>
    </xdr:to>
    <xdr:cxnSp macro="">
      <xdr:nvCxnSpPr>
        <xdr:cNvPr id="4" name="Straight Connector 3">
          <a:extLst>
            <a:ext uri="{FF2B5EF4-FFF2-40B4-BE49-F238E27FC236}">
              <a16:creationId xmlns:a16="http://schemas.microsoft.com/office/drawing/2014/main" id="{00000000-0008-0000-1100-000004000000}"/>
            </a:ext>
          </a:extLst>
        </xdr:cNvPr>
        <xdr:cNvCxnSpPr/>
      </xdr:nvCxnSpPr>
      <xdr:spPr>
        <a:xfrm>
          <a:off x="1257300" y="1280160"/>
          <a:ext cx="64008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327660</xdr:colOff>
      <xdr:row>2</xdr:row>
      <xdr:rowOff>0</xdr:rowOff>
    </xdr:from>
    <xdr:to>
      <xdr:col>2</xdr:col>
      <xdr:colOff>434340</xdr:colOff>
      <xdr:row>2</xdr:row>
      <xdr:rowOff>0</xdr:rowOff>
    </xdr:to>
    <xdr:cxnSp macro="">
      <xdr:nvCxnSpPr>
        <xdr:cNvPr id="3" name="Straight Connector 2">
          <a:extLst>
            <a:ext uri="{FF2B5EF4-FFF2-40B4-BE49-F238E27FC236}">
              <a16:creationId xmlns:a16="http://schemas.microsoft.com/office/drawing/2014/main" id="{00000000-0008-0000-1200-000003000000}"/>
            </a:ext>
          </a:extLst>
        </xdr:cNvPr>
        <xdr:cNvCxnSpPr/>
      </xdr:nvCxnSpPr>
      <xdr:spPr>
        <a:xfrm>
          <a:off x="906780" y="426720"/>
          <a:ext cx="8001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5</xdr:row>
      <xdr:rowOff>0</xdr:rowOff>
    </xdr:from>
    <xdr:to>
      <xdr:col>2</xdr:col>
      <xdr:colOff>335280</xdr:colOff>
      <xdr:row>5</xdr:row>
      <xdr:rowOff>0</xdr:rowOff>
    </xdr:to>
    <xdr:cxnSp macro="">
      <xdr:nvCxnSpPr>
        <xdr:cNvPr id="6" name="Straight Connector 5">
          <a:extLst>
            <a:ext uri="{FF2B5EF4-FFF2-40B4-BE49-F238E27FC236}">
              <a16:creationId xmlns:a16="http://schemas.microsoft.com/office/drawing/2014/main" id="{00000000-0008-0000-1200-000006000000}"/>
            </a:ext>
          </a:extLst>
        </xdr:cNvPr>
        <xdr:cNvCxnSpPr/>
      </xdr:nvCxnSpPr>
      <xdr:spPr>
        <a:xfrm>
          <a:off x="807720" y="1066800"/>
          <a:ext cx="8001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714375</xdr:colOff>
      <xdr:row>2</xdr:row>
      <xdr:rowOff>9525</xdr:rowOff>
    </xdr:from>
    <xdr:to>
      <xdr:col>1</xdr:col>
      <xdr:colOff>1581150</xdr:colOff>
      <xdr:row>2</xdr:row>
      <xdr:rowOff>9525</xdr:rowOff>
    </xdr:to>
    <xdr:cxnSp macro="">
      <xdr:nvCxnSpPr>
        <xdr:cNvPr id="2" name="Straight Connector 1">
          <a:extLst>
            <a:ext uri="{FF2B5EF4-FFF2-40B4-BE49-F238E27FC236}">
              <a16:creationId xmlns:a16="http://schemas.microsoft.com/office/drawing/2014/main" id="{00000000-0008-0000-1300-000002000000}"/>
            </a:ext>
          </a:extLst>
        </xdr:cNvPr>
        <xdr:cNvCxnSpPr/>
      </xdr:nvCxnSpPr>
      <xdr:spPr>
        <a:xfrm>
          <a:off x="1209675" y="419100"/>
          <a:ext cx="8667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914400</xdr:colOff>
      <xdr:row>2</xdr:row>
      <xdr:rowOff>28575</xdr:rowOff>
    </xdr:from>
    <xdr:to>
      <xdr:col>1</xdr:col>
      <xdr:colOff>1447800</xdr:colOff>
      <xdr:row>2</xdr:row>
      <xdr:rowOff>28575</xdr:rowOff>
    </xdr:to>
    <xdr:cxnSp macro="">
      <xdr:nvCxnSpPr>
        <xdr:cNvPr id="3" name="Straight Connector 2">
          <a:extLst>
            <a:ext uri="{FF2B5EF4-FFF2-40B4-BE49-F238E27FC236}">
              <a16:creationId xmlns:a16="http://schemas.microsoft.com/office/drawing/2014/main" id="{5CC1CE26-CEDF-A2E0-3209-75C9BECCC6F2}"/>
            </a:ext>
          </a:extLst>
        </xdr:cNvPr>
        <xdr:cNvCxnSpPr/>
      </xdr:nvCxnSpPr>
      <xdr:spPr>
        <a:xfrm>
          <a:off x="1323975" y="504825"/>
          <a:ext cx="5334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409575</xdr:colOff>
      <xdr:row>2</xdr:row>
      <xdr:rowOff>28575</xdr:rowOff>
    </xdr:from>
    <xdr:to>
      <xdr:col>1</xdr:col>
      <xdr:colOff>1076325</xdr:colOff>
      <xdr:row>2</xdr:row>
      <xdr:rowOff>28575</xdr:rowOff>
    </xdr:to>
    <xdr:sp macro="" textlink="">
      <xdr:nvSpPr>
        <xdr:cNvPr id="2" name="Line 441">
          <a:extLst>
            <a:ext uri="{FF2B5EF4-FFF2-40B4-BE49-F238E27FC236}">
              <a16:creationId xmlns:a16="http://schemas.microsoft.com/office/drawing/2014/main" id="{00000000-0008-0000-1400-000002000000}"/>
            </a:ext>
          </a:extLst>
        </xdr:cNvPr>
        <xdr:cNvSpPr>
          <a:spLocks noChangeShapeType="1"/>
        </xdr:cNvSpPr>
      </xdr:nvSpPr>
      <xdr:spPr bwMode="auto">
        <a:xfrm>
          <a:off x="895350" y="50482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5</xdr:row>
      <xdr:rowOff>28575</xdr:rowOff>
    </xdr:from>
    <xdr:to>
      <xdr:col>1</xdr:col>
      <xdr:colOff>1076325</xdr:colOff>
      <xdr:row>5</xdr:row>
      <xdr:rowOff>28575</xdr:rowOff>
    </xdr:to>
    <xdr:sp macro="" textlink="">
      <xdr:nvSpPr>
        <xdr:cNvPr id="3" name="Line 441">
          <a:extLst>
            <a:ext uri="{FF2B5EF4-FFF2-40B4-BE49-F238E27FC236}">
              <a16:creationId xmlns:a16="http://schemas.microsoft.com/office/drawing/2014/main" id="{3C7326BD-16F1-463B-861C-AACA2098AEFB}"/>
            </a:ext>
          </a:extLst>
        </xdr:cNvPr>
        <xdr:cNvSpPr>
          <a:spLocks noChangeShapeType="1"/>
        </xdr:cNvSpPr>
      </xdr:nvSpPr>
      <xdr:spPr bwMode="auto">
        <a:xfrm>
          <a:off x="895350" y="50482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790575</xdr:colOff>
      <xdr:row>1</xdr:row>
      <xdr:rowOff>200025</xdr:rowOff>
    </xdr:from>
    <xdr:to>
      <xdr:col>1</xdr:col>
      <xdr:colOff>1314450</xdr:colOff>
      <xdr:row>1</xdr:row>
      <xdr:rowOff>200025</xdr:rowOff>
    </xdr:to>
    <xdr:sp macro="" textlink="">
      <xdr:nvSpPr>
        <xdr:cNvPr id="2" name="Line 1171">
          <a:extLst>
            <a:ext uri="{FF2B5EF4-FFF2-40B4-BE49-F238E27FC236}">
              <a16:creationId xmlns:a16="http://schemas.microsoft.com/office/drawing/2014/main" id="{00000000-0008-0000-1500-000002000000}"/>
            </a:ext>
          </a:extLst>
        </xdr:cNvPr>
        <xdr:cNvSpPr>
          <a:spLocks noChangeShapeType="1"/>
        </xdr:cNvSpPr>
      </xdr:nvSpPr>
      <xdr:spPr bwMode="auto">
        <a:xfrm flipV="1">
          <a:off x="1133475" y="438150"/>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695325</xdr:colOff>
      <xdr:row>3</xdr:row>
      <xdr:rowOff>200025</xdr:rowOff>
    </xdr:from>
    <xdr:to>
      <xdr:col>1</xdr:col>
      <xdr:colOff>1219200</xdr:colOff>
      <xdr:row>3</xdr:row>
      <xdr:rowOff>200025</xdr:rowOff>
    </xdr:to>
    <xdr:sp macro="" textlink="">
      <xdr:nvSpPr>
        <xdr:cNvPr id="3" name="Line 1171">
          <a:extLst>
            <a:ext uri="{FF2B5EF4-FFF2-40B4-BE49-F238E27FC236}">
              <a16:creationId xmlns:a16="http://schemas.microsoft.com/office/drawing/2014/main" id="{00000000-0008-0000-1500-000003000000}"/>
            </a:ext>
          </a:extLst>
        </xdr:cNvPr>
        <xdr:cNvSpPr>
          <a:spLocks noChangeShapeType="1"/>
        </xdr:cNvSpPr>
      </xdr:nvSpPr>
      <xdr:spPr bwMode="auto">
        <a:xfrm flipV="1">
          <a:off x="1038225" y="476250"/>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942975</xdr:colOff>
      <xdr:row>2</xdr:row>
      <xdr:rowOff>28575</xdr:rowOff>
    </xdr:from>
    <xdr:to>
      <xdr:col>1</xdr:col>
      <xdr:colOff>1609725</xdr:colOff>
      <xdr:row>2</xdr:row>
      <xdr:rowOff>28575</xdr:rowOff>
    </xdr:to>
    <xdr:sp macro="" textlink="">
      <xdr:nvSpPr>
        <xdr:cNvPr id="2" name="Line 1025">
          <a:extLst>
            <a:ext uri="{FF2B5EF4-FFF2-40B4-BE49-F238E27FC236}">
              <a16:creationId xmlns:a16="http://schemas.microsoft.com/office/drawing/2014/main" id="{00000000-0008-0000-1600-000002000000}"/>
            </a:ext>
          </a:extLst>
        </xdr:cNvPr>
        <xdr:cNvSpPr>
          <a:spLocks noChangeShapeType="1"/>
        </xdr:cNvSpPr>
      </xdr:nvSpPr>
      <xdr:spPr bwMode="auto">
        <a:xfrm>
          <a:off x="1228725" y="40957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942975</xdr:colOff>
      <xdr:row>2</xdr:row>
      <xdr:rowOff>28575</xdr:rowOff>
    </xdr:from>
    <xdr:to>
      <xdr:col>1</xdr:col>
      <xdr:colOff>1609725</xdr:colOff>
      <xdr:row>2</xdr:row>
      <xdr:rowOff>28575</xdr:rowOff>
    </xdr:to>
    <xdr:sp macro="" textlink="">
      <xdr:nvSpPr>
        <xdr:cNvPr id="3" name="Line 1025">
          <a:extLst>
            <a:ext uri="{FF2B5EF4-FFF2-40B4-BE49-F238E27FC236}">
              <a16:creationId xmlns:a16="http://schemas.microsoft.com/office/drawing/2014/main" id="{00000000-0008-0000-1600-000003000000}"/>
            </a:ext>
          </a:extLst>
        </xdr:cNvPr>
        <xdr:cNvSpPr>
          <a:spLocks noChangeShapeType="1"/>
        </xdr:cNvSpPr>
      </xdr:nvSpPr>
      <xdr:spPr bwMode="auto">
        <a:xfrm>
          <a:off x="1228725" y="409575"/>
          <a:ext cx="666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828675</xdr:colOff>
      <xdr:row>4</xdr:row>
      <xdr:rowOff>9525</xdr:rowOff>
    </xdr:from>
    <xdr:to>
      <xdr:col>1</xdr:col>
      <xdr:colOff>1333500</xdr:colOff>
      <xdr:row>4</xdr:row>
      <xdr:rowOff>9525</xdr:rowOff>
    </xdr:to>
    <xdr:sp macro="" textlink="">
      <xdr:nvSpPr>
        <xdr:cNvPr id="2" name="Line 348">
          <a:extLst>
            <a:ext uri="{FF2B5EF4-FFF2-40B4-BE49-F238E27FC236}">
              <a16:creationId xmlns:a16="http://schemas.microsoft.com/office/drawing/2014/main" id="{00000000-0008-0000-1900-000002000000}"/>
            </a:ext>
          </a:extLst>
        </xdr:cNvPr>
        <xdr:cNvSpPr>
          <a:spLocks noChangeShapeType="1"/>
        </xdr:cNvSpPr>
      </xdr:nvSpPr>
      <xdr:spPr bwMode="auto">
        <a:xfrm>
          <a:off x="1343025" y="485775"/>
          <a:ext cx="504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828675</xdr:colOff>
      <xdr:row>4</xdr:row>
      <xdr:rowOff>9525</xdr:rowOff>
    </xdr:from>
    <xdr:to>
      <xdr:col>1</xdr:col>
      <xdr:colOff>1333500</xdr:colOff>
      <xdr:row>4</xdr:row>
      <xdr:rowOff>9525</xdr:rowOff>
    </xdr:to>
    <xdr:sp macro="" textlink="">
      <xdr:nvSpPr>
        <xdr:cNvPr id="3" name="Line 348">
          <a:extLst>
            <a:ext uri="{FF2B5EF4-FFF2-40B4-BE49-F238E27FC236}">
              <a16:creationId xmlns:a16="http://schemas.microsoft.com/office/drawing/2014/main" id="{00000000-0008-0000-1900-000003000000}"/>
            </a:ext>
          </a:extLst>
        </xdr:cNvPr>
        <xdr:cNvSpPr>
          <a:spLocks noChangeShapeType="1"/>
        </xdr:cNvSpPr>
      </xdr:nvSpPr>
      <xdr:spPr bwMode="auto">
        <a:xfrm>
          <a:off x="1343025" y="485775"/>
          <a:ext cx="504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indows\Downloads\IN%20BA&#769;O%20CA&#769;O%20TO&#770;&#777;NG%20QUYE&#770;&#769;T%20TOA&#769;N%20NA&#774;M%20202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20N&#258;M%202026/10.%20PH&#7888;I%20H&#7906;P%20L&#296;NH%20V&#7920;C%20NG&#194;N%20S&#193;CH-%20BC%20THU,CHI;%20C&#212;NG%20KHAI,%20TQT/0.%20T&#7892;NG%20QUY&#7870;T%20TO&#193;N%20NS%202025%20X&#195;%20&#272;O&#192;N%20&#272;&#192;O/BC%20T&#7892;NG%20QUY&#7870;T%20TO&#193;N-%20TR&#204;NH%20H&#272;ND%20-%20fn/T&#7889;ng%20Tr&#226;n.%20PB.%20BC%20T&#7892;NG%20QUY&#7870;T%20TO&#193;N%20NS%20N&#258;M%202025.%20chu&#7849;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Windows/Downloads/IN%20BA&#769;O%20CA&#769;O%20TO&#770;&#777;NG%20QUYE&#770;&#769;T%20TOA&#769;N%20NA&#774;M%20202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Ph&#242;ng%20TCKH\OANH-%20K&#7870;%20TO&#193;N\N&#258;M%202024\T&#7900;%20TR&#204;NH,%20QUY&#7870;T%20&#272;&#7882;NH%20UBND%20HUY&#7878;N\QUY&#7870;T%20&#272;&#7882;NH%20C&#7844;P%20NGU&#7890;N\K&#232;m%20Q&#272;%20BSKP-%20Qu&#7929;%20ti&#7873;n%20th&#432;&#7903;ng%20theo%20N&#272;%207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Ph&#242;ng%20TCKH\OANH-%20K&#7870;%20TO&#193;N\N&#258;M%202024\T&#7900;%20TR&#204;NH,%20QUY&#7870;T%20&#272;&#7882;NH%20UBND%20HUY&#7878;N\QUY&#7870;T%20&#272;&#7882;NH%20C&#7844;P%20NGU&#7890;N\K&#232;m%20Q&#272;%20BSKP%20t&#259;ng%20l&#432;&#417;ng%20234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Ph&#242;ng%20TCKH\OANH-%20K&#7870;%20TO&#193;N\N&#258;M%202024\T&#7900;%20TR&#204;NH,%20QUY&#7870;T%20&#272;&#7882;NH%20UBND%20HUY&#7878;N\QUY&#7870;T%20&#272;&#7882;NH%20C&#7844;P%20NGU&#7890;N\PB%20k&#232;m%20Q&#272;%20BSKP%20th&#225;ng%2012-%202024-%20&#273;&#7907;t%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PL tong hop"/>
      <sheetName val="ND31-48x"/>
      <sheetName val="ND31-49x "/>
      <sheetName val="ND31-50- xong"/>
      <sheetName val="ND31-51 "/>
      <sheetName val="ND31-52x"/>
      <sheetName val="ND31-53x "/>
      <sheetName val="NĐ 31-54"/>
      <sheetName val="ND31-55- xong  "/>
      <sheetName val="ND31-56"/>
      <sheetName val="NĐ 31 - 57"/>
      <sheetName val="ND31-58"/>
      <sheetName val="ND31-59 "/>
      <sheetName val="ND31-60"/>
      <sheetName val="ND31-64"/>
      <sheetName val="TT342-Biểu số 60- xong"/>
      <sheetName val="TT 342- Biểu số 61- xong"/>
      <sheetName val="TT-342- Biểu số 62- XONG"/>
      <sheetName val="TT342-Biểu 63"/>
      <sheetName val="TT342-Biểu 64"/>
      <sheetName val="TT342-Biểu 66-xong"/>
      <sheetName val="TT342-68-xong"/>
      <sheetName val="BIỂU SỐ 69"/>
      <sheetName val="BIỂU SỐ 70 -xong"/>
      <sheetName val="61"/>
      <sheetName val="PHỤ LỤC 01-xong"/>
      <sheetName val="PL-02- xong "/>
      <sheetName val="PL04- xong"/>
      <sheetName val="PL05- xong"/>
      <sheetName val="65-342"/>
    </sheetNames>
    <sheetDataSet>
      <sheetData sheetId="0" refreshError="1"/>
      <sheetData sheetId="1"/>
      <sheetData sheetId="2"/>
      <sheetData sheetId="3"/>
      <sheetData sheetId="4"/>
      <sheetData sheetId="5"/>
      <sheetData sheetId="6"/>
      <sheetData sheetId="7">
        <row r="16">
          <cell r="C16">
            <v>1127049710414</v>
          </cell>
        </row>
      </sheetData>
      <sheetData sheetId="8"/>
      <sheetData sheetId="9"/>
      <sheetData sheetId="10"/>
      <sheetData sheetId="11">
        <row r="13">
          <cell r="C13">
            <v>5936542000</v>
          </cell>
        </row>
      </sheetData>
      <sheetData sheetId="12"/>
      <sheetData sheetId="13"/>
      <sheetData sheetId="14"/>
      <sheetData sheetId="15"/>
      <sheetData sheetId="16">
        <row r="27">
          <cell r="G27" t="str">
            <v>Ngày      tháng       năm 2024</v>
          </cell>
        </row>
      </sheetData>
      <sheetData sheetId="17"/>
      <sheetData sheetId="18">
        <row r="12">
          <cell r="G12">
            <v>1093620650447</v>
          </cell>
          <cell r="H12">
            <v>446148769388</v>
          </cell>
        </row>
      </sheetData>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Đ31- Biểu 48"/>
      <sheetName val="NĐ31-Biểu 49"/>
      <sheetName val="NĐ31- Biểu 50"/>
      <sheetName val="NĐ31- Biểu 51"/>
      <sheetName val="NĐ31- Biểu 52"/>
      <sheetName val="NĐ31- Biểu 53"/>
      <sheetName val="NĐ31- Biểu 54"/>
      <sheetName val="NĐ31- Biểu 55"/>
      <sheetName val="NĐ31- Biểu 56"/>
      <sheetName val="NĐ31- Biểu 57"/>
      <sheetName val="NĐ31- Biểu 58"/>
      <sheetName val="NĐ31- Biểu 59"/>
      <sheetName val="NĐ31- Biểu 60"/>
      <sheetName val="NĐ31- Biểu 64"/>
      <sheetName val="TT344- Biểu 07"/>
      <sheetName val="TT344- Biểu 08"/>
      <sheetName val="TT344-Biểu 09"/>
      <sheetName val="TT344- Biểu 12"/>
      <sheetName val="TT342-Biểu 60-ok"/>
      <sheetName val="TT342- Biểu 61-ok"/>
      <sheetName val="TT342- Biểu 62-ok"/>
      <sheetName val="TT342- Biểu 66"/>
      <sheetName val="TT342- Biểu 68"/>
      <sheetName val="TT342- Biểu 70"/>
      <sheetName val="Phụ lục 01"/>
      <sheetName val="Phụ lục 02"/>
      <sheetName val="Phụ lục 04-ok"/>
      <sheetName val="Phụ lục 05"/>
    </sheetNames>
    <sheetDataSet>
      <sheetData sheetId="0"/>
      <sheetData sheetId="1"/>
      <sheetData sheetId="2"/>
      <sheetData sheetId="3"/>
      <sheetData sheetId="4"/>
      <sheetData sheetId="5"/>
      <sheetData sheetId="6">
        <row r="198">
          <cell r="L198" t="e">
            <v>#REF!</v>
          </cell>
        </row>
        <row r="208">
          <cell r="L208" t="str">
            <v>Doãn Quốc Hoàn</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2">
          <cell r="E22">
            <v>0</v>
          </cell>
        </row>
        <row r="27">
          <cell r="E27">
            <v>0</v>
          </cell>
        </row>
      </sheetData>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PL tong hop"/>
      <sheetName val="ND31-48x"/>
      <sheetName val="ND31-49x "/>
      <sheetName val="ND31-50- xong"/>
      <sheetName val="ND31-51 "/>
      <sheetName val="ND31-52x"/>
      <sheetName val="ND31-53x "/>
      <sheetName val="NĐ 31-54"/>
      <sheetName val="ND31-55- xong  "/>
      <sheetName val="ND31-56"/>
      <sheetName val="NĐ 31 - 57"/>
      <sheetName val="ND31-58"/>
      <sheetName val="ND31-59 "/>
      <sheetName val="ND31-60"/>
      <sheetName val="ND31-64"/>
      <sheetName val="TT342-Biểu số 60- xong"/>
      <sheetName val="TT 342- Biểu số 61- xong"/>
      <sheetName val="TT-342- Biểu số 62- XONG"/>
      <sheetName val="TT342-Biểu 63"/>
      <sheetName val="TT342-Biểu 64"/>
      <sheetName val="TT342-Biểu 66-xong"/>
      <sheetName val="TT342-68-xong"/>
      <sheetName val="BIỂU SỐ 69"/>
      <sheetName val="BIỂU SỐ 70 -xong"/>
      <sheetName val="61"/>
      <sheetName val="PHỤ LỤC 01-xong"/>
      <sheetName val="PL-02- xong "/>
      <sheetName val="PL04- xong"/>
      <sheetName val="PL05- xong"/>
      <sheetName val="65-34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7">
          <cell r="G27" t="str">
            <v>Ngày      tháng       năm 2024</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Phụ biểu 01"/>
      <sheetName val="Phụ biểu 02"/>
    </sheetNames>
    <sheetDataSet>
      <sheetData sheetId="0" refreshError="1"/>
      <sheetData sheetId="1">
        <row r="7">
          <cell r="C7">
            <v>168465960</v>
          </cell>
        </row>
        <row r="14">
          <cell r="C14">
            <v>106692943.2</v>
          </cell>
        </row>
        <row r="15">
          <cell r="C15">
            <v>27251640</v>
          </cell>
        </row>
        <row r="17">
          <cell r="C17">
            <v>35507160</v>
          </cell>
        </row>
        <row r="21">
          <cell r="C21">
            <v>22997520</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Phụ biểu kèm QĐ"/>
    </sheetNames>
    <sheetDataSet>
      <sheetData sheetId="0" refreshError="1"/>
      <sheetData sheetId="1">
        <row r="9">
          <cell r="G9">
            <v>787373281</v>
          </cell>
        </row>
        <row r="19">
          <cell r="G19">
            <v>369987779</v>
          </cell>
        </row>
        <row r="20">
          <cell r="G20">
            <v>91430235</v>
          </cell>
        </row>
        <row r="22">
          <cell r="G22">
            <v>124206210.00000003</v>
          </cell>
        </row>
        <row r="26">
          <cell r="G26">
            <v>73548810</v>
          </cell>
        </row>
        <row r="74">
          <cell r="G74">
            <v>3888000</v>
          </cell>
        </row>
        <row r="78">
          <cell r="G78">
            <v>50544000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ụ biểu 01 (2)"/>
      <sheetName val="Phụ biểu 01"/>
      <sheetName val="Phụ biểu 02"/>
    </sheetNames>
    <sheetDataSet>
      <sheetData sheetId="0" refreshError="1"/>
      <sheetData sheetId="1" refreshError="1"/>
      <sheetData sheetId="2">
        <row r="13">
          <cell r="C13">
            <v>53460000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election activeCell="D38" sqref="D38:D39"/>
    </sheetView>
  </sheetViews>
  <sheetFormatPr defaultRowHeight="14.5" x14ac:dyDescent="0.35"/>
  <cols>
    <col min="1" max="1" width="7.26953125" customWidth="1"/>
    <col min="2" max="2" width="48.7265625" customWidth="1"/>
    <col min="3" max="3" width="20.1796875" style="306" customWidth="1"/>
    <col min="4" max="4" width="19.54296875" style="307" bestFit="1" customWidth="1"/>
    <col min="5" max="5" width="11.81640625" customWidth="1"/>
    <col min="6" max="6" width="16.26953125" bestFit="1" customWidth="1"/>
    <col min="257" max="257" width="7.26953125" customWidth="1"/>
    <col min="258" max="258" width="48.7265625" customWidth="1"/>
    <col min="259" max="259" width="20.1796875" customWidth="1"/>
    <col min="260" max="260" width="19.54296875" bestFit="1" customWidth="1"/>
    <col min="261" max="261" width="9.453125" customWidth="1"/>
    <col min="513" max="513" width="7.26953125" customWidth="1"/>
    <col min="514" max="514" width="48.7265625" customWidth="1"/>
    <col min="515" max="515" width="20.1796875" customWidth="1"/>
    <col min="516" max="516" width="19.54296875" bestFit="1" customWidth="1"/>
    <col min="517" max="517" width="9.453125" customWidth="1"/>
    <col min="769" max="769" width="7.26953125" customWidth="1"/>
    <col min="770" max="770" width="48.7265625" customWidth="1"/>
    <col min="771" max="771" width="20.1796875" customWidth="1"/>
    <col min="772" max="772" width="19.54296875" bestFit="1" customWidth="1"/>
    <col min="773" max="773" width="9.453125" customWidth="1"/>
    <col min="1025" max="1025" width="7.26953125" customWidth="1"/>
    <col min="1026" max="1026" width="48.7265625" customWidth="1"/>
    <col min="1027" max="1027" width="20.1796875" customWidth="1"/>
    <col min="1028" max="1028" width="19.54296875" bestFit="1" customWidth="1"/>
    <col min="1029" max="1029" width="9.453125" customWidth="1"/>
    <col min="1281" max="1281" width="7.26953125" customWidth="1"/>
    <col min="1282" max="1282" width="48.7265625" customWidth="1"/>
    <col min="1283" max="1283" width="20.1796875" customWidth="1"/>
    <col min="1284" max="1284" width="19.54296875" bestFit="1" customWidth="1"/>
    <col min="1285" max="1285" width="9.453125" customWidth="1"/>
    <col min="1537" max="1537" width="7.26953125" customWidth="1"/>
    <col min="1538" max="1538" width="48.7265625" customWidth="1"/>
    <col min="1539" max="1539" width="20.1796875" customWidth="1"/>
    <col min="1540" max="1540" width="19.54296875" bestFit="1" customWidth="1"/>
    <col min="1541" max="1541" width="9.453125" customWidth="1"/>
    <col min="1793" max="1793" width="7.26953125" customWidth="1"/>
    <col min="1794" max="1794" width="48.7265625" customWidth="1"/>
    <col min="1795" max="1795" width="20.1796875" customWidth="1"/>
    <col min="1796" max="1796" width="19.54296875" bestFit="1" customWidth="1"/>
    <col min="1797" max="1797" width="9.453125" customWidth="1"/>
    <col min="2049" max="2049" width="7.26953125" customWidth="1"/>
    <col min="2050" max="2050" width="48.7265625" customWidth="1"/>
    <col min="2051" max="2051" width="20.1796875" customWidth="1"/>
    <col min="2052" max="2052" width="19.54296875" bestFit="1" customWidth="1"/>
    <col min="2053" max="2053" width="9.453125" customWidth="1"/>
    <col min="2305" max="2305" width="7.26953125" customWidth="1"/>
    <col min="2306" max="2306" width="48.7265625" customWidth="1"/>
    <col min="2307" max="2307" width="20.1796875" customWidth="1"/>
    <col min="2308" max="2308" width="19.54296875" bestFit="1" customWidth="1"/>
    <col min="2309" max="2309" width="9.453125" customWidth="1"/>
    <col min="2561" max="2561" width="7.26953125" customWidth="1"/>
    <col min="2562" max="2562" width="48.7265625" customWidth="1"/>
    <col min="2563" max="2563" width="20.1796875" customWidth="1"/>
    <col min="2564" max="2564" width="19.54296875" bestFit="1" customWidth="1"/>
    <col min="2565" max="2565" width="9.453125" customWidth="1"/>
    <col min="2817" max="2817" width="7.26953125" customWidth="1"/>
    <col min="2818" max="2818" width="48.7265625" customWidth="1"/>
    <col min="2819" max="2819" width="20.1796875" customWidth="1"/>
    <col min="2820" max="2820" width="19.54296875" bestFit="1" customWidth="1"/>
    <col min="2821" max="2821" width="9.453125" customWidth="1"/>
    <col min="3073" max="3073" width="7.26953125" customWidth="1"/>
    <col min="3074" max="3074" width="48.7265625" customWidth="1"/>
    <col min="3075" max="3075" width="20.1796875" customWidth="1"/>
    <col min="3076" max="3076" width="19.54296875" bestFit="1" customWidth="1"/>
    <col min="3077" max="3077" width="9.453125" customWidth="1"/>
    <col min="3329" max="3329" width="7.26953125" customWidth="1"/>
    <col min="3330" max="3330" width="48.7265625" customWidth="1"/>
    <col min="3331" max="3331" width="20.1796875" customWidth="1"/>
    <col min="3332" max="3332" width="19.54296875" bestFit="1" customWidth="1"/>
    <col min="3333" max="3333" width="9.453125" customWidth="1"/>
    <col min="3585" max="3585" width="7.26953125" customWidth="1"/>
    <col min="3586" max="3586" width="48.7265625" customWidth="1"/>
    <col min="3587" max="3587" width="20.1796875" customWidth="1"/>
    <col min="3588" max="3588" width="19.54296875" bestFit="1" customWidth="1"/>
    <col min="3589" max="3589" width="9.453125" customWidth="1"/>
    <col min="3841" max="3841" width="7.26953125" customWidth="1"/>
    <col min="3842" max="3842" width="48.7265625" customWidth="1"/>
    <col min="3843" max="3843" width="20.1796875" customWidth="1"/>
    <col min="3844" max="3844" width="19.54296875" bestFit="1" customWidth="1"/>
    <col min="3845" max="3845" width="9.453125" customWidth="1"/>
    <col min="4097" max="4097" width="7.26953125" customWidth="1"/>
    <col min="4098" max="4098" width="48.7265625" customWidth="1"/>
    <col min="4099" max="4099" width="20.1796875" customWidth="1"/>
    <col min="4100" max="4100" width="19.54296875" bestFit="1" customWidth="1"/>
    <col min="4101" max="4101" width="9.453125" customWidth="1"/>
    <col min="4353" max="4353" width="7.26953125" customWidth="1"/>
    <col min="4354" max="4354" width="48.7265625" customWidth="1"/>
    <col min="4355" max="4355" width="20.1796875" customWidth="1"/>
    <col min="4356" max="4356" width="19.54296875" bestFit="1" customWidth="1"/>
    <col min="4357" max="4357" width="9.453125" customWidth="1"/>
    <col min="4609" max="4609" width="7.26953125" customWidth="1"/>
    <col min="4610" max="4610" width="48.7265625" customWidth="1"/>
    <col min="4611" max="4611" width="20.1796875" customWidth="1"/>
    <col min="4612" max="4612" width="19.54296875" bestFit="1" customWidth="1"/>
    <col min="4613" max="4613" width="9.453125" customWidth="1"/>
    <col min="4865" max="4865" width="7.26953125" customWidth="1"/>
    <col min="4866" max="4866" width="48.7265625" customWidth="1"/>
    <col min="4867" max="4867" width="20.1796875" customWidth="1"/>
    <col min="4868" max="4868" width="19.54296875" bestFit="1" customWidth="1"/>
    <col min="4869" max="4869" width="9.453125" customWidth="1"/>
    <col min="5121" max="5121" width="7.26953125" customWidth="1"/>
    <col min="5122" max="5122" width="48.7265625" customWidth="1"/>
    <col min="5123" max="5123" width="20.1796875" customWidth="1"/>
    <col min="5124" max="5124" width="19.54296875" bestFit="1" customWidth="1"/>
    <col min="5125" max="5125" width="9.453125" customWidth="1"/>
    <col min="5377" max="5377" width="7.26953125" customWidth="1"/>
    <col min="5378" max="5378" width="48.7265625" customWidth="1"/>
    <col min="5379" max="5379" width="20.1796875" customWidth="1"/>
    <col min="5380" max="5380" width="19.54296875" bestFit="1" customWidth="1"/>
    <col min="5381" max="5381" width="9.453125" customWidth="1"/>
    <col min="5633" max="5633" width="7.26953125" customWidth="1"/>
    <col min="5634" max="5634" width="48.7265625" customWidth="1"/>
    <col min="5635" max="5635" width="20.1796875" customWidth="1"/>
    <col min="5636" max="5636" width="19.54296875" bestFit="1" customWidth="1"/>
    <col min="5637" max="5637" width="9.453125" customWidth="1"/>
    <col min="5889" max="5889" width="7.26953125" customWidth="1"/>
    <col min="5890" max="5890" width="48.7265625" customWidth="1"/>
    <col min="5891" max="5891" width="20.1796875" customWidth="1"/>
    <col min="5892" max="5892" width="19.54296875" bestFit="1" customWidth="1"/>
    <col min="5893" max="5893" width="9.453125" customWidth="1"/>
    <col min="6145" max="6145" width="7.26953125" customWidth="1"/>
    <col min="6146" max="6146" width="48.7265625" customWidth="1"/>
    <col min="6147" max="6147" width="20.1796875" customWidth="1"/>
    <col min="6148" max="6148" width="19.54296875" bestFit="1" customWidth="1"/>
    <col min="6149" max="6149" width="9.453125" customWidth="1"/>
    <col min="6401" max="6401" width="7.26953125" customWidth="1"/>
    <col min="6402" max="6402" width="48.7265625" customWidth="1"/>
    <col min="6403" max="6403" width="20.1796875" customWidth="1"/>
    <col min="6404" max="6404" width="19.54296875" bestFit="1" customWidth="1"/>
    <col min="6405" max="6405" width="9.453125" customWidth="1"/>
    <col min="6657" max="6657" width="7.26953125" customWidth="1"/>
    <col min="6658" max="6658" width="48.7265625" customWidth="1"/>
    <col min="6659" max="6659" width="20.1796875" customWidth="1"/>
    <col min="6660" max="6660" width="19.54296875" bestFit="1" customWidth="1"/>
    <col min="6661" max="6661" width="9.453125" customWidth="1"/>
    <col min="6913" max="6913" width="7.26953125" customWidth="1"/>
    <col min="6914" max="6914" width="48.7265625" customWidth="1"/>
    <col min="6915" max="6915" width="20.1796875" customWidth="1"/>
    <col min="6916" max="6916" width="19.54296875" bestFit="1" customWidth="1"/>
    <col min="6917" max="6917" width="9.453125" customWidth="1"/>
    <col min="7169" max="7169" width="7.26953125" customWidth="1"/>
    <col min="7170" max="7170" width="48.7265625" customWidth="1"/>
    <col min="7171" max="7171" width="20.1796875" customWidth="1"/>
    <col min="7172" max="7172" width="19.54296875" bestFit="1" customWidth="1"/>
    <col min="7173" max="7173" width="9.453125" customWidth="1"/>
    <col min="7425" max="7425" width="7.26953125" customWidth="1"/>
    <col min="7426" max="7426" width="48.7265625" customWidth="1"/>
    <col min="7427" max="7427" width="20.1796875" customWidth="1"/>
    <col min="7428" max="7428" width="19.54296875" bestFit="1" customWidth="1"/>
    <col min="7429" max="7429" width="9.453125" customWidth="1"/>
    <col min="7681" max="7681" width="7.26953125" customWidth="1"/>
    <col min="7682" max="7682" width="48.7265625" customWidth="1"/>
    <col min="7683" max="7683" width="20.1796875" customWidth="1"/>
    <col min="7684" max="7684" width="19.54296875" bestFit="1" customWidth="1"/>
    <col min="7685" max="7685" width="9.453125" customWidth="1"/>
    <col min="7937" max="7937" width="7.26953125" customWidth="1"/>
    <col min="7938" max="7938" width="48.7265625" customWidth="1"/>
    <col min="7939" max="7939" width="20.1796875" customWidth="1"/>
    <col min="7940" max="7940" width="19.54296875" bestFit="1" customWidth="1"/>
    <col min="7941" max="7941" width="9.453125" customWidth="1"/>
    <col min="8193" max="8193" width="7.26953125" customWidth="1"/>
    <col min="8194" max="8194" width="48.7265625" customWidth="1"/>
    <col min="8195" max="8195" width="20.1796875" customWidth="1"/>
    <col min="8196" max="8196" width="19.54296875" bestFit="1" customWidth="1"/>
    <col min="8197" max="8197" width="9.453125" customWidth="1"/>
    <col min="8449" max="8449" width="7.26953125" customWidth="1"/>
    <col min="8450" max="8450" width="48.7265625" customWidth="1"/>
    <col min="8451" max="8451" width="20.1796875" customWidth="1"/>
    <col min="8452" max="8452" width="19.54296875" bestFit="1" customWidth="1"/>
    <col min="8453" max="8453" width="9.453125" customWidth="1"/>
    <col min="8705" max="8705" width="7.26953125" customWidth="1"/>
    <col min="8706" max="8706" width="48.7265625" customWidth="1"/>
    <col min="8707" max="8707" width="20.1796875" customWidth="1"/>
    <col min="8708" max="8708" width="19.54296875" bestFit="1" customWidth="1"/>
    <col min="8709" max="8709" width="9.453125" customWidth="1"/>
    <col min="8961" max="8961" width="7.26953125" customWidth="1"/>
    <col min="8962" max="8962" width="48.7265625" customWidth="1"/>
    <col min="8963" max="8963" width="20.1796875" customWidth="1"/>
    <col min="8964" max="8964" width="19.54296875" bestFit="1" customWidth="1"/>
    <col min="8965" max="8965" width="9.453125" customWidth="1"/>
    <col min="9217" max="9217" width="7.26953125" customWidth="1"/>
    <col min="9218" max="9218" width="48.7265625" customWidth="1"/>
    <col min="9219" max="9219" width="20.1796875" customWidth="1"/>
    <col min="9220" max="9220" width="19.54296875" bestFit="1" customWidth="1"/>
    <col min="9221" max="9221" width="9.453125" customWidth="1"/>
    <col min="9473" max="9473" width="7.26953125" customWidth="1"/>
    <col min="9474" max="9474" width="48.7265625" customWidth="1"/>
    <col min="9475" max="9475" width="20.1796875" customWidth="1"/>
    <col min="9476" max="9476" width="19.54296875" bestFit="1" customWidth="1"/>
    <col min="9477" max="9477" width="9.453125" customWidth="1"/>
    <col min="9729" max="9729" width="7.26953125" customWidth="1"/>
    <col min="9730" max="9730" width="48.7265625" customWidth="1"/>
    <col min="9731" max="9731" width="20.1796875" customWidth="1"/>
    <col min="9732" max="9732" width="19.54296875" bestFit="1" customWidth="1"/>
    <col min="9733" max="9733" width="9.453125" customWidth="1"/>
    <col min="9985" max="9985" width="7.26953125" customWidth="1"/>
    <col min="9986" max="9986" width="48.7265625" customWidth="1"/>
    <col min="9987" max="9987" width="20.1796875" customWidth="1"/>
    <col min="9988" max="9988" width="19.54296875" bestFit="1" customWidth="1"/>
    <col min="9989" max="9989" width="9.453125" customWidth="1"/>
    <col min="10241" max="10241" width="7.26953125" customWidth="1"/>
    <col min="10242" max="10242" width="48.7265625" customWidth="1"/>
    <col min="10243" max="10243" width="20.1796875" customWidth="1"/>
    <col min="10244" max="10244" width="19.54296875" bestFit="1" customWidth="1"/>
    <col min="10245" max="10245" width="9.453125" customWidth="1"/>
    <col min="10497" max="10497" width="7.26953125" customWidth="1"/>
    <col min="10498" max="10498" width="48.7265625" customWidth="1"/>
    <col min="10499" max="10499" width="20.1796875" customWidth="1"/>
    <col min="10500" max="10500" width="19.54296875" bestFit="1" customWidth="1"/>
    <col min="10501" max="10501" width="9.453125" customWidth="1"/>
    <col min="10753" max="10753" width="7.26953125" customWidth="1"/>
    <col min="10754" max="10754" width="48.7265625" customWidth="1"/>
    <col min="10755" max="10755" width="20.1796875" customWidth="1"/>
    <col min="10756" max="10756" width="19.54296875" bestFit="1" customWidth="1"/>
    <col min="10757" max="10757" width="9.453125" customWidth="1"/>
    <col min="11009" max="11009" width="7.26953125" customWidth="1"/>
    <col min="11010" max="11010" width="48.7265625" customWidth="1"/>
    <col min="11011" max="11011" width="20.1796875" customWidth="1"/>
    <col min="11012" max="11012" width="19.54296875" bestFit="1" customWidth="1"/>
    <col min="11013" max="11013" width="9.453125" customWidth="1"/>
    <col min="11265" max="11265" width="7.26953125" customWidth="1"/>
    <col min="11266" max="11266" width="48.7265625" customWidth="1"/>
    <col min="11267" max="11267" width="20.1796875" customWidth="1"/>
    <col min="11268" max="11268" width="19.54296875" bestFit="1" customWidth="1"/>
    <col min="11269" max="11269" width="9.453125" customWidth="1"/>
    <col min="11521" max="11521" width="7.26953125" customWidth="1"/>
    <col min="11522" max="11522" width="48.7265625" customWidth="1"/>
    <col min="11523" max="11523" width="20.1796875" customWidth="1"/>
    <col min="11524" max="11524" width="19.54296875" bestFit="1" customWidth="1"/>
    <col min="11525" max="11525" width="9.453125" customWidth="1"/>
    <col min="11777" max="11777" width="7.26953125" customWidth="1"/>
    <col min="11778" max="11778" width="48.7265625" customWidth="1"/>
    <col min="11779" max="11779" width="20.1796875" customWidth="1"/>
    <col min="11780" max="11780" width="19.54296875" bestFit="1" customWidth="1"/>
    <col min="11781" max="11781" width="9.453125" customWidth="1"/>
    <col min="12033" max="12033" width="7.26953125" customWidth="1"/>
    <col min="12034" max="12034" width="48.7265625" customWidth="1"/>
    <col min="12035" max="12035" width="20.1796875" customWidth="1"/>
    <col min="12036" max="12036" width="19.54296875" bestFit="1" customWidth="1"/>
    <col min="12037" max="12037" width="9.453125" customWidth="1"/>
    <col min="12289" max="12289" width="7.26953125" customWidth="1"/>
    <col min="12290" max="12290" width="48.7265625" customWidth="1"/>
    <col min="12291" max="12291" width="20.1796875" customWidth="1"/>
    <col min="12292" max="12292" width="19.54296875" bestFit="1" customWidth="1"/>
    <col min="12293" max="12293" width="9.453125" customWidth="1"/>
    <col min="12545" max="12545" width="7.26953125" customWidth="1"/>
    <col min="12546" max="12546" width="48.7265625" customWidth="1"/>
    <col min="12547" max="12547" width="20.1796875" customWidth="1"/>
    <col min="12548" max="12548" width="19.54296875" bestFit="1" customWidth="1"/>
    <col min="12549" max="12549" width="9.453125" customWidth="1"/>
    <col min="12801" max="12801" width="7.26953125" customWidth="1"/>
    <col min="12802" max="12802" width="48.7265625" customWidth="1"/>
    <col min="12803" max="12803" width="20.1796875" customWidth="1"/>
    <col min="12804" max="12804" width="19.54296875" bestFit="1" customWidth="1"/>
    <col min="12805" max="12805" width="9.453125" customWidth="1"/>
    <col min="13057" max="13057" width="7.26953125" customWidth="1"/>
    <col min="13058" max="13058" width="48.7265625" customWidth="1"/>
    <col min="13059" max="13059" width="20.1796875" customWidth="1"/>
    <col min="13060" max="13060" width="19.54296875" bestFit="1" customWidth="1"/>
    <col min="13061" max="13061" width="9.453125" customWidth="1"/>
    <col min="13313" max="13313" width="7.26953125" customWidth="1"/>
    <col min="13314" max="13314" width="48.7265625" customWidth="1"/>
    <col min="13315" max="13315" width="20.1796875" customWidth="1"/>
    <col min="13316" max="13316" width="19.54296875" bestFit="1" customWidth="1"/>
    <col min="13317" max="13317" width="9.453125" customWidth="1"/>
    <col min="13569" max="13569" width="7.26953125" customWidth="1"/>
    <col min="13570" max="13570" width="48.7265625" customWidth="1"/>
    <col min="13571" max="13571" width="20.1796875" customWidth="1"/>
    <col min="13572" max="13572" width="19.54296875" bestFit="1" customWidth="1"/>
    <col min="13573" max="13573" width="9.453125" customWidth="1"/>
    <col min="13825" max="13825" width="7.26953125" customWidth="1"/>
    <col min="13826" max="13826" width="48.7265625" customWidth="1"/>
    <col min="13827" max="13827" width="20.1796875" customWidth="1"/>
    <col min="13828" max="13828" width="19.54296875" bestFit="1" customWidth="1"/>
    <col min="13829" max="13829" width="9.453125" customWidth="1"/>
    <col min="14081" max="14081" width="7.26953125" customWidth="1"/>
    <col min="14082" max="14082" width="48.7265625" customWidth="1"/>
    <col min="14083" max="14083" width="20.1796875" customWidth="1"/>
    <col min="14084" max="14084" width="19.54296875" bestFit="1" customWidth="1"/>
    <col min="14085" max="14085" width="9.453125" customWidth="1"/>
    <col min="14337" max="14337" width="7.26953125" customWidth="1"/>
    <col min="14338" max="14338" width="48.7265625" customWidth="1"/>
    <col min="14339" max="14339" width="20.1796875" customWidth="1"/>
    <col min="14340" max="14340" width="19.54296875" bestFit="1" customWidth="1"/>
    <col min="14341" max="14341" width="9.453125" customWidth="1"/>
    <col min="14593" max="14593" width="7.26953125" customWidth="1"/>
    <col min="14594" max="14594" width="48.7265625" customWidth="1"/>
    <col min="14595" max="14595" width="20.1796875" customWidth="1"/>
    <col min="14596" max="14596" width="19.54296875" bestFit="1" customWidth="1"/>
    <col min="14597" max="14597" width="9.453125" customWidth="1"/>
    <col min="14849" max="14849" width="7.26953125" customWidth="1"/>
    <col min="14850" max="14850" width="48.7265625" customWidth="1"/>
    <col min="14851" max="14851" width="20.1796875" customWidth="1"/>
    <col min="14852" max="14852" width="19.54296875" bestFit="1" customWidth="1"/>
    <col min="14853" max="14853" width="9.453125" customWidth="1"/>
    <col min="15105" max="15105" width="7.26953125" customWidth="1"/>
    <col min="15106" max="15106" width="48.7265625" customWidth="1"/>
    <col min="15107" max="15107" width="20.1796875" customWidth="1"/>
    <col min="15108" max="15108" width="19.54296875" bestFit="1" customWidth="1"/>
    <col min="15109" max="15109" width="9.453125" customWidth="1"/>
    <col min="15361" max="15361" width="7.26953125" customWidth="1"/>
    <col min="15362" max="15362" width="48.7265625" customWidth="1"/>
    <col min="15363" max="15363" width="20.1796875" customWidth="1"/>
    <col min="15364" max="15364" width="19.54296875" bestFit="1" customWidth="1"/>
    <col min="15365" max="15365" width="9.453125" customWidth="1"/>
    <col min="15617" max="15617" width="7.26953125" customWidth="1"/>
    <col min="15618" max="15618" width="48.7265625" customWidth="1"/>
    <col min="15619" max="15619" width="20.1796875" customWidth="1"/>
    <col min="15620" max="15620" width="19.54296875" bestFit="1" customWidth="1"/>
    <col min="15621" max="15621" width="9.453125" customWidth="1"/>
    <col min="15873" max="15873" width="7.26953125" customWidth="1"/>
    <col min="15874" max="15874" width="48.7265625" customWidth="1"/>
    <col min="15875" max="15875" width="20.1796875" customWidth="1"/>
    <col min="15876" max="15876" width="19.54296875" bestFit="1" customWidth="1"/>
    <col min="15877" max="15877" width="9.453125" customWidth="1"/>
    <col min="16129" max="16129" width="7.26953125" customWidth="1"/>
    <col min="16130" max="16130" width="48.7265625" customWidth="1"/>
    <col min="16131" max="16131" width="20.1796875" customWidth="1"/>
    <col min="16132" max="16132" width="19.54296875" bestFit="1" customWidth="1"/>
    <col min="16133" max="16133" width="9.453125" customWidth="1"/>
  </cols>
  <sheetData>
    <row r="1" spans="1:5" ht="15.5" x14ac:dyDescent="0.35">
      <c r="A1" s="847" t="s">
        <v>47</v>
      </c>
      <c r="B1" s="847"/>
      <c r="D1" s="848"/>
      <c r="E1" s="848"/>
    </row>
    <row r="2" spans="1:5" ht="15" x14ac:dyDescent="0.35">
      <c r="A2" s="849" t="s">
        <v>3105</v>
      </c>
      <c r="B2" s="849"/>
      <c r="E2" s="308"/>
    </row>
    <row r="3" spans="1:5" ht="7.9" customHeight="1" x14ac:dyDescent="0.35">
      <c r="A3" s="198"/>
      <c r="B3" s="198"/>
      <c r="E3" s="308"/>
    </row>
    <row r="4" spans="1:5" ht="7.9" customHeight="1" x14ac:dyDescent="0.35">
      <c r="A4" s="198"/>
      <c r="B4" s="198"/>
      <c r="E4" s="308"/>
    </row>
    <row r="5" spans="1:5" ht="12.75" customHeight="1" x14ac:dyDescent="0.35">
      <c r="A5" s="309"/>
      <c r="B5" s="309"/>
      <c r="E5" s="308"/>
    </row>
    <row r="6" spans="1:5" ht="7.9" customHeight="1" x14ac:dyDescent="0.35">
      <c r="A6" s="309"/>
      <c r="B6" s="309"/>
      <c r="E6" s="308"/>
    </row>
    <row r="7" spans="1:5" ht="42" customHeight="1" x14ac:dyDescent="0.35">
      <c r="A7" s="850" t="s">
        <v>3107</v>
      </c>
      <c r="B7" s="850"/>
      <c r="C7" s="850"/>
      <c r="D7" s="850"/>
      <c r="E7" s="850"/>
    </row>
    <row r="8" spans="1:5" ht="23.25" hidden="1" customHeight="1" x14ac:dyDescent="0.35">
      <c r="A8" s="846" t="str">
        <f>+'NĐ31- Biểu 48- cân đối 2025'!A5</f>
        <v>(Kèm theo Quyết đinh số 892/QĐ-UBND ngày 07/4/2026 của UBND xã Đoàn Đào)</v>
      </c>
      <c r="B8" s="846"/>
      <c r="C8" s="846"/>
      <c r="D8" s="846"/>
      <c r="E8" s="846"/>
    </row>
    <row r="9" spans="1:5" ht="23.25" hidden="1" customHeight="1" x14ac:dyDescent="0.35">
      <c r="A9" s="846" t="e">
        <f>+'NĐ31- Biểu 48- cân đối 2025'!#REF!</f>
        <v>#REF!</v>
      </c>
      <c r="B9" s="846"/>
      <c r="C9" s="846"/>
      <c r="D9" s="846"/>
      <c r="E9" s="846"/>
    </row>
    <row r="10" spans="1:5" ht="20.25" customHeight="1" x14ac:dyDescent="0.35">
      <c r="D10" s="843" t="s">
        <v>3</v>
      </c>
      <c r="E10" s="843"/>
    </row>
    <row r="11" spans="1:5" ht="36.75" customHeight="1" x14ac:dyDescent="0.35">
      <c r="A11" s="293" t="s">
        <v>192</v>
      </c>
      <c r="B11" s="293" t="s">
        <v>52</v>
      </c>
      <c r="C11" s="310" t="s">
        <v>404</v>
      </c>
      <c r="D11" s="251" t="s">
        <v>382</v>
      </c>
      <c r="E11" s="293" t="s">
        <v>438</v>
      </c>
    </row>
    <row r="12" spans="1:5" s="312" customFormat="1" ht="28.5" customHeight="1" x14ac:dyDescent="0.35">
      <c r="A12" s="296" t="s">
        <v>61</v>
      </c>
      <c r="B12" s="296" t="s">
        <v>62</v>
      </c>
      <c r="C12" s="311">
        <v>1</v>
      </c>
      <c r="D12" s="296">
        <v>2</v>
      </c>
      <c r="E12" s="296">
        <v>3</v>
      </c>
    </row>
    <row r="13" spans="1:5" ht="27" customHeight="1" x14ac:dyDescent="0.35">
      <c r="A13" s="293" t="s">
        <v>61</v>
      </c>
      <c r="B13" s="297" t="s">
        <v>3106</v>
      </c>
      <c r="C13" s="313"/>
      <c r="D13" s="257"/>
      <c r="E13" s="314"/>
    </row>
    <row r="14" spans="1:5" ht="27" customHeight="1" x14ac:dyDescent="0.35">
      <c r="A14" s="293" t="s">
        <v>169</v>
      </c>
      <c r="B14" s="297" t="s">
        <v>439</v>
      </c>
      <c r="C14" s="315">
        <f>C15+C16+C19+C20+C21</f>
        <v>0</v>
      </c>
      <c r="D14" s="316">
        <f>D15+D16+D19+D20+D21</f>
        <v>0</v>
      </c>
      <c r="E14" s="317" t="e">
        <f>D14/C14</f>
        <v>#DIV/0!</v>
      </c>
    </row>
    <row r="15" spans="1:5" ht="27" customHeight="1" x14ac:dyDescent="0.35">
      <c r="A15" s="300">
        <v>1</v>
      </c>
      <c r="B15" s="301" t="s">
        <v>440</v>
      </c>
      <c r="C15" s="318"/>
      <c r="D15" s="319"/>
      <c r="E15" s="320" t="e">
        <f>D15/C15</f>
        <v>#DIV/0!</v>
      </c>
    </row>
    <row r="16" spans="1:5" ht="27" customHeight="1" x14ac:dyDescent="0.35">
      <c r="A16" s="300">
        <v>2</v>
      </c>
      <c r="B16" s="301" t="s">
        <v>176</v>
      </c>
      <c r="C16" s="318">
        <f>SUM(C17:C18)</f>
        <v>0</v>
      </c>
      <c r="D16" s="319">
        <f>SUM(D17:D18)</f>
        <v>0</v>
      </c>
      <c r="E16" s="320" t="e">
        <f>D16/C16</f>
        <v>#DIV/0!</v>
      </c>
    </row>
    <row r="17" spans="1:6" s="312" customFormat="1" ht="27" customHeight="1" x14ac:dyDescent="0.35">
      <c r="A17" s="296" t="s">
        <v>411</v>
      </c>
      <c r="B17" s="321" t="s">
        <v>441</v>
      </c>
      <c r="C17" s="322"/>
      <c r="D17" s="323"/>
      <c r="E17" s="324" t="e">
        <f>D17/C17</f>
        <v>#DIV/0!</v>
      </c>
    </row>
    <row r="18" spans="1:6" s="312" customFormat="1" ht="27" customHeight="1" x14ac:dyDescent="0.35">
      <c r="A18" s="296" t="s">
        <v>411</v>
      </c>
      <c r="B18" s="321" t="s">
        <v>180</v>
      </c>
      <c r="C18" s="322"/>
      <c r="D18" s="323"/>
      <c r="E18" s="324" t="e">
        <f>D18/C18</f>
        <v>#DIV/0!</v>
      </c>
    </row>
    <row r="19" spans="1:6" ht="27" customHeight="1" x14ac:dyDescent="0.35">
      <c r="A19" s="300">
        <v>3</v>
      </c>
      <c r="B19" s="301" t="s">
        <v>183</v>
      </c>
      <c r="C19" s="325"/>
      <c r="D19" s="323">
        <f>+'TT342-Biểu 60-ok'!D22</f>
        <v>0</v>
      </c>
      <c r="E19" s="326"/>
    </row>
    <row r="20" spans="1:6" ht="27" customHeight="1" x14ac:dyDescent="0.35">
      <c r="A20" s="300">
        <v>4</v>
      </c>
      <c r="B20" s="301" t="s">
        <v>417</v>
      </c>
      <c r="C20" s="325"/>
      <c r="D20" s="319"/>
      <c r="E20" s="326"/>
    </row>
    <row r="21" spans="1:6" ht="27" customHeight="1" x14ac:dyDescent="0.35">
      <c r="A21" s="300">
        <v>5</v>
      </c>
      <c r="B21" s="301" t="s">
        <v>418</v>
      </c>
      <c r="C21" s="325"/>
      <c r="D21" s="319"/>
      <c r="E21" s="326"/>
    </row>
    <row r="22" spans="1:6" ht="27" customHeight="1" x14ac:dyDescent="0.35">
      <c r="A22" s="293" t="s">
        <v>125</v>
      </c>
      <c r="B22" s="297" t="s">
        <v>442</v>
      </c>
      <c r="C22" s="316">
        <f>C23+C24+C28+C27+C29</f>
        <v>0</v>
      </c>
      <c r="D22" s="316">
        <f>D23+D24+D28+D27+D29</f>
        <v>0</v>
      </c>
      <c r="E22" s="317" t="e">
        <f>D22/C22</f>
        <v>#DIV/0!</v>
      </c>
      <c r="F22" s="295">
        <f>+C22+C40</f>
        <v>0</v>
      </c>
    </row>
    <row r="23" spans="1:6" ht="27" customHeight="1" x14ac:dyDescent="0.35">
      <c r="A23" s="300">
        <v>1</v>
      </c>
      <c r="B23" s="301" t="s">
        <v>443</v>
      </c>
      <c r="C23" s="318"/>
      <c r="D23" s="319"/>
      <c r="E23" s="320" t="e">
        <f>D23/C23</f>
        <v>#DIV/0!</v>
      </c>
    </row>
    <row r="24" spans="1:6" ht="27" customHeight="1" x14ac:dyDescent="0.35">
      <c r="A24" s="300">
        <v>2</v>
      </c>
      <c r="B24" s="301" t="s">
        <v>444</v>
      </c>
      <c r="C24" s="318">
        <f>SUM(C25:C26)</f>
        <v>0</v>
      </c>
      <c r="D24" s="319">
        <f>SUM(D25:D26)</f>
        <v>0</v>
      </c>
      <c r="E24" s="326"/>
    </row>
    <row r="25" spans="1:6" s="312" customFormat="1" ht="27" customHeight="1" x14ac:dyDescent="0.35">
      <c r="A25" s="296" t="s">
        <v>411</v>
      </c>
      <c r="B25" s="321" t="s">
        <v>445</v>
      </c>
      <c r="C25" s="322"/>
      <c r="D25" s="323"/>
      <c r="E25" s="326"/>
    </row>
    <row r="26" spans="1:6" s="312" customFormat="1" ht="27" customHeight="1" x14ac:dyDescent="0.35">
      <c r="A26" s="296" t="s">
        <v>411</v>
      </c>
      <c r="B26" s="321" t="s">
        <v>446</v>
      </c>
      <c r="C26" s="322"/>
      <c r="D26" s="323"/>
      <c r="E26" s="326"/>
    </row>
    <row r="27" spans="1:6" s="312" customFormat="1" ht="27" customHeight="1" x14ac:dyDescent="0.35">
      <c r="A27" s="300">
        <v>3</v>
      </c>
      <c r="B27" s="301" t="s">
        <v>447</v>
      </c>
      <c r="C27" s="322"/>
      <c r="D27" s="323">
        <f>+'TT342- Biểu 62-ok'!E55</f>
        <v>0</v>
      </c>
      <c r="E27" s="326"/>
    </row>
    <row r="28" spans="1:6" ht="27" customHeight="1" x14ac:dyDescent="0.35">
      <c r="A28" s="300">
        <v>4</v>
      </c>
      <c r="B28" s="301" t="s">
        <v>428</v>
      </c>
      <c r="C28" s="318"/>
      <c r="D28" s="319"/>
      <c r="E28" s="326"/>
    </row>
    <row r="29" spans="1:6" ht="27" customHeight="1" x14ac:dyDescent="0.35">
      <c r="A29" s="300">
        <v>5</v>
      </c>
      <c r="B29" s="9" t="s">
        <v>421</v>
      </c>
      <c r="C29" s="318"/>
      <c r="D29" s="319">
        <f>+'TT342-Biểu 60-ok'!I21</f>
        <v>0</v>
      </c>
      <c r="E29" s="326"/>
    </row>
    <row r="30" spans="1:6" ht="38.25" customHeight="1" x14ac:dyDescent="0.35">
      <c r="A30" s="293" t="s">
        <v>143</v>
      </c>
      <c r="B30" s="297" t="s">
        <v>448</v>
      </c>
      <c r="C30" s="325"/>
      <c r="D30" s="319"/>
      <c r="E30" s="326"/>
    </row>
    <row r="31" spans="1:6" ht="32.25" customHeight="1" x14ac:dyDescent="0.35">
      <c r="A31" s="293" t="s">
        <v>153</v>
      </c>
      <c r="B31" s="297" t="s">
        <v>449</v>
      </c>
      <c r="C31" s="327">
        <f>C14-C22</f>
        <v>0</v>
      </c>
      <c r="D31" s="316">
        <f>D14-D22</f>
        <v>0</v>
      </c>
      <c r="E31" s="328"/>
    </row>
    <row r="32" spans="1:6" ht="27" customHeight="1" x14ac:dyDescent="0.35">
      <c r="A32" s="293" t="s">
        <v>62</v>
      </c>
      <c r="B32" s="297" t="s">
        <v>450</v>
      </c>
      <c r="C32" s="325"/>
      <c r="D32" s="319"/>
      <c r="E32" s="326"/>
    </row>
    <row r="33" spans="1:5" ht="27" customHeight="1" x14ac:dyDescent="0.35">
      <c r="A33" s="293" t="s">
        <v>169</v>
      </c>
      <c r="B33" s="297" t="s">
        <v>439</v>
      </c>
      <c r="C33" s="315">
        <f>C34+C35+C38+C39</f>
        <v>0</v>
      </c>
      <c r="D33" s="316">
        <f>D34+D35+D38+D39</f>
        <v>0</v>
      </c>
      <c r="E33" s="317" t="e">
        <f>D33/C33</f>
        <v>#DIV/0!</v>
      </c>
    </row>
    <row r="34" spans="1:5" ht="27" customHeight="1" x14ac:dyDescent="0.35">
      <c r="A34" s="300">
        <v>1</v>
      </c>
      <c r="B34" s="301" t="s">
        <v>440</v>
      </c>
      <c r="C34" s="318"/>
      <c r="D34" s="319"/>
      <c r="E34" s="320" t="e">
        <f>D34/C34</f>
        <v>#DIV/0!</v>
      </c>
    </row>
    <row r="35" spans="1:5" ht="27" customHeight="1" x14ac:dyDescent="0.35">
      <c r="A35" s="300">
        <v>2</v>
      </c>
      <c r="B35" s="301" t="s">
        <v>176</v>
      </c>
      <c r="C35" s="318">
        <f>SUM(C36:C37)</f>
        <v>0</v>
      </c>
      <c r="D35" s="329">
        <f>D36+D37</f>
        <v>0</v>
      </c>
      <c r="E35" s="320" t="e">
        <f>D35/C35</f>
        <v>#DIV/0!</v>
      </c>
    </row>
    <row r="36" spans="1:5" s="312" customFormat="1" ht="27" customHeight="1" x14ac:dyDescent="0.35">
      <c r="A36" s="296" t="s">
        <v>411</v>
      </c>
      <c r="B36" s="321" t="s">
        <v>415</v>
      </c>
      <c r="C36" s="322"/>
      <c r="D36" s="323"/>
      <c r="E36" s="330" t="e">
        <f>D36/C36</f>
        <v>#DIV/0!</v>
      </c>
    </row>
    <row r="37" spans="1:5" s="312" customFormat="1" ht="27" customHeight="1" x14ac:dyDescent="0.35">
      <c r="A37" s="296" t="s">
        <v>411</v>
      </c>
      <c r="B37" s="321" t="s">
        <v>416</v>
      </c>
      <c r="C37" s="322"/>
      <c r="D37" s="323"/>
      <c r="E37" s="330"/>
    </row>
    <row r="38" spans="1:5" ht="27" customHeight="1" x14ac:dyDescent="0.35">
      <c r="A38" s="300">
        <v>3</v>
      </c>
      <c r="B38" s="301" t="s">
        <v>417</v>
      </c>
      <c r="C38" s="318">
        <v>0</v>
      </c>
      <c r="D38" s="319"/>
      <c r="E38" s="326"/>
    </row>
    <row r="39" spans="1:5" ht="27" customHeight="1" x14ac:dyDescent="0.35">
      <c r="A39" s="300">
        <v>4</v>
      </c>
      <c r="B39" s="301" t="s">
        <v>418</v>
      </c>
      <c r="C39" s="318">
        <v>0</v>
      </c>
      <c r="D39" s="319"/>
      <c r="E39" s="326"/>
    </row>
    <row r="40" spans="1:5" ht="27" customHeight="1" x14ac:dyDescent="0.35">
      <c r="A40" s="293" t="s">
        <v>125</v>
      </c>
      <c r="B40" s="297" t="s">
        <v>442</v>
      </c>
      <c r="C40" s="316">
        <f>C41+C42+C45+C46</f>
        <v>0</v>
      </c>
      <c r="D40" s="316">
        <f>D41+D42+D45+D46</f>
        <v>648522336728</v>
      </c>
      <c r="E40" s="317" t="e">
        <f>D40/C40</f>
        <v>#DIV/0!</v>
      </c>
    </row>
    <row r="41" spans="1:5" ht="27" customHeight="1" x14ac:dyDescent="0.35">
      <c r="A41" s="300">
        <v>1</v>
      </c>
      <c r="B41" s="301" t="s">
        <v>451</v>
      </c>
      <c r="C41" s="318">
        <f>C33</f>
        <v>0</v>
      </c>
      <c r="D41" s="319">
        <f>+'TT342-Biểu 60-ok'!J13+'TT342-Biểu 60-ok'!J15</f>
        <v>565861662944</v>
      </c>
      <c r="E41" s="320" t="e">
        <f>D41/C41</f>
        <v>#DIV/0!</v>
      </c>
    </row>
    <row r="42" spans="1:5" ht="27" customHeight="1" x14ac:dyDescent="0.35">
      <c r="A42" s="300">
        <v>2</v>
      </c>
      <c r="B42" s="301" t="s">
        <v>452</v>
      </c>
      <c r="C42" s="318">
        <v>0</v>
      </c>
      <c r="D42" s="319">
        <v>0</v>
      </c>
      <c r="E42" s="326"/>
    </row>
    <row r="43" spans="1:5" s="312" customFormat="1" ht="27" customHeight="1" x14ac:dyDescent="0.35">
      <c r="A43" s="296" t="s">
        <v>411</v>
      </c>
      <c r="B43" s="321" t="s">
        <v>445</v>
      </c>
      <c r="C43" s="322">
        <v>0</v>
      </c>
      <c r="D43" s="323">
        <f>+'TT342- Biểu 62-ok'!H51</f>
        <v>0</v>
      </c>
      <c r="E43" s="326"/>
    </row>
    <row r="44" spans="1:5" s="312" customFormat="1" ht="27" customHeight="1" x14ac:dyDescent="0.35">
      <c r="A44" s="296" t="s">
        <v>411</v>
      </c>
      <c r="B44" s="321" t="s">
        <v>446</v>
      </c>
      <c r="C44" s="322">
        <v>0</v>
      </c>
      <c r="D44" s="323">
        <f>+'TT342- Biểu 62-ok'!H52</f>
        <v>0</v>
      </c>
      <c r="E44" s="326"/>
    </row>
    <row r="45" spans="1:5" ht="27" customHeight="1" x14ac:dyDescent="0.35">
      <c r="A45" s="300">
        <v>3</v>
      </c>
      <c r="B45" s="301" t="s">
        <v>428</v>
      </c>
      <c r="C45" s="318"/>
      <c r="D45" s="319">
        <f>+'TT342-Biểu 60-ok'!J20</f>
        <v>82660673784</v>
      </c>
      <c r="E45" s="326"/>
    </row>
    <row r="46" spans="1:5" ht="27" customHeight="1" x14ac:dyDescent="0.35">
      <c r="A46" s="300">
        <v>4</v>
      </c>
      <c r="B46" s="9" t="s">
        <v>421</v>
      </c>
      <c r="C46" s="318"/>
      <c r="D46" s="319">
        <f>+'TT342-Biểu 60-ok'!J21</f>
        <v>0</v>
      </c>
      <c r="E46" s="326"/>
    </row>
    <row r="47" spans="1:5" ht="27" customHeight="1" x14ac:dyDescent="0.35">
      <c r="A47" s="293" t="s">
        <v>143</v>
      </c>
      <c r="B47" s="297" t="s">
        <v>379</v>
      </c>
      <c r="C47" s="315">
        <f>C33-C40</f>
        <v>0</v>
      </c>
      <c r="D47" s="331">
        <f>D33-D40</f>
        <v>-648522336728</v>
      </c>
      <c r="E47" s="326"/>
    </row>
    <row r="48" spans="1:5" ht="21" hidden="1" customHeight="1" x14ac:dyDescent="0.4">
      <c r="A48" s="332"/>
      <c r="B48" s="332"/>
      <c r="C48" s="844">
        <f>+'NĐ31- Biểu 48- cân đối 2025'!C42</f>
        <v>0</v>
      </c>
      <c r="D48" s="844"/>
      <c r="E48" s="844"/>
    </row>
    <row r="49" spans="1:5" ht="17.5" hidden="1" x14ac:dyDescent="0.35">
      <c r="A49" s="332"/>
      <c r="B49" s="332"/>
      <c r="C49" s="845" t="s">
        <v>41</v>
      </c>
      <c r="D49" s="845"/>
      <c r="E49" s="845"/>
    </row>
    <row r="50" spans="1:5" ht="17.5" hidden="1" x14ac:dyDescent="0.35">
      <c r="A50" s="334"/>
      <c r="C50" s="845" t="s">
        <v>43</v>
      </c>
      <c r="D50" s="845"/>
      <c r="E50" s="845"/>
    </row>
    <row r="51" spans="1:5" ht="17.5" hidden="1" x14ac:dyDescent="0.35">
      <c r="A51" s="334"/>
      <c r="C51" s="335"/>
      <c r="D51" s="333"/>
      <c r="E51" s="333"/>
    </row>
    <row r="52" spans="1:5" ht="24" hidden="1" customHeight="1" x14ac:dyDescent="0.35">
      <c r="A52" s="334"/>
      <c r="C52" s="336"/>
      <c r="D52" s="337"/>
      <c r="E52" s="338"/>
    </row>
    <row r="53" spans="1:5" ht="24" hidden="1" customHeight="1" x14ac:dyDescent="0.35">
      <c r="A53" s="334"/>
      <c r="C53" s="336"/>
      <c r="D53" s="337"/>
      <c r="E53" s="338"/>
    </row>
    <row r="54" spans="1:5" ht="39.75" hidden="1" customHeight="1" x14ac:dyDescent="0.35">
      <c r="C54" s="339"/>
      <c r="D54" s="340"/>
      <c r="E54" s="340"/>
    </row>
    <row r="55" spans="1:5" ht="18" hidden="1" x14ac:dyDescent="0.35">
      <c r="C55" s="341"/>
      <c r="D55" s="342"/>
      <c r="E55" s="342"/>
    </row>
    <row r="56" spans="1:5" ht="18.75" hidden="1" customHeight="1" x14ac:dyDescent="0.35">
      <c r="C56" s="845" t="e">
        <f>+'NĐ31- Biểu 48- cân đối 2025'!#REF!</f>
        <v>#REF!</v>
      </c>
      <c r="D56" s="845"/>
      <c r="E56" s="845"/>
    </row>
    <row r="57" spans="1:5" hidden="1" x14ac:dyDescent="0.35"/>
  </sheetData>
  <mergeCells count="11">
    <mergeCell ref="A9:E9"/>
    <mergeCell ref="A1:B1"/>
    <mergeCell ref="D1:E1"/>
    <mergeCell ref="A2:B2"/>
    <mergeCell ref="A7:E7"/>
    <mergeCell ref="A8:E8"/>
    <mergeCell ref="D10:E10"/>
    <mergeCell ref="C48:E48"/>
    <mergeCell ref="C49:E49"/>
    <mergeCell ref="C50:E50"/>
    <mergeCell ref="C56:E56"/>
  </mergeCells>
  <pageMargins left="1.01" right="0.5" top="0.52" bottom="0.42" header="0.3" footer="0.3"/>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6"/>
  <sheetViews>
    <sheetView tabSelected="1" zoomScale="85" zoomScaleNormal="85" workbookViewId="0">
      <selection activeCell="A6" sqref="A6"/>
    </sheetView>
  </sheetViews>
  <sheetFormatPr defaultRowHeight="14.5" x14ac:dyDescent="0.35"/>
  <cols>
    <col min="1" max="1" width="7.54296875" style="670" customWidth="1"/>
    <col min="2" max="2" width="57.26953125" style="670" customWidth="1"/>
    <col min="3" max="4" width="17.26953125" style="669" customWidth="1"/>
    <col min="5" max="5" width="17.26953125" style="670" customWidth="1"/>
    <col min="6" max="6" width="12.54296875" style="746" customWidth="1"/>
    <col min="7" max="7" width="23" style="670" hidden="1" customWidth="1"/>
    <col min="8" max="256" width="8.7265625" style="670"/>
    <col min="257" max="257" width="6.7265625" style="670" customWidth="1"/>
    <col min="258" max="258" width="48.54296875" style="670" customWidth="1"/>
    <col min="259" max="260" width="20.26953125" style="670" customWidth="1"/>
    <col min="261" max="261" width="19.1796875" style="670" customWidth="1"/>
    <col min="262" max="262" width="12.54296875" style="670" customWidth="1"/>
    <col min="263" max="263" width="23" style="670" customWidth="1"/>
    <col min="264" max="512" width="8.7265625" style="670"/>
    <col min="513" max="513" width="6.7265625" style="670" customWidth="1"/>
    <col min="514" max="514" width="48.54296875" style="670" customWidth="1"/>
    <col min="515" max="516" width="20.26953125" style="670" customWidth="1"/>
    <col min="517" max="517" width="19.1796875" style="670" customWidth="1"/>
    <col min="518" max="518" width="12.54296875" style="670" customWidth="1"/>
    <col min="519" max="519" width="23" style="670" customWidth="1"/>
    <col min="520" max="768" width="8.7265625" style="670"/>
    <col min="769" max="769" width="6.7265625" style="670" customWidth="1"/>
    <col min="770" max="770" width="48.54296875" style="670" customWidth="1"/>
    <col min="771" max="772" width="20.26953125" style="670" customWidth="1"/>
    <col min="773" max="773" width="19.1796875" style="670" customWidth="1"/>
    <col min="774" max="774" width="12.54296875" style="670" customWidth="1"/>
    <col min="775" max="775" width="23" style="670" customWidth="1"/>
    <col min="776" max="1024" width="8.7265625" style="670"/>
    <col min="1025" max="1025" width="6.7265625" style="670" customWidth="1"/>
    <col min="1026" max="1026" width="48.54296875" style="670" customWidth="1"/>
    <col min="1027" max="1028" width="20.26953125" style="670" customWidth="1"/>
    <col min="1029" max="1029" width="19.1796875" style="670" customWidth="1"/>
    <col min="1030" max="1030" width="12.54296875" style="670" customWidth="1"/>
    <col min="1031" max="1031" width="23" style="670" customWidth="1"/>
    <col min="1032" max="1280" width="8.7265625" style="670"/>
    <col min="1281" max="1281" width="6.7265625" style="670" customWidth="1"/>
    <col min="1282" max="1282" width="48.54296875" style="670" customWidth="1"/>
    <col min="1283" max="1284" width="20.26953125" style="670" customWidth="1"/>
    <col min="1285" max="1285" width="19.1796875" style="670" customWidth="1"/>
    <col min="1286" max="1286" width="12.54296875" style="670" customWidth="1"/>
    <col min="1287" max="1287" width="23" style="670" customWidth="1"/>
    <col min="1288" max="1536" width="8.7265625" style="670"/>
    <col min="1537" max="1537" width="6.7265625" style="670" customWidth="1"/>
    <col min="1538" max="1538" width="48.54296875" style="670" customWidth="1"/>
    <col min="1539" max="1540" width="20.26953125" style="670" customWidth="1"/>
    <col min="1541" max="1541" width="19.1796875" style="670" customWidth="1"/>
    <col min="1542" max="1542" width="12.54296875" style="670" customWidth="1"/>
    <col min="1543" max="1543" width="23" style="670" customWidth="1"/>
    <col min="1544" max="1792" width="8.7265625" style="670"/>
    <col min="1793" max="1793" width="6.7265625" style="670" customWidth="1"/>
    <col min="1794" max="1794" width="48.54296875" style="670" customWidth="1"/>
    <col min="1795" max="1796" width="20.26953125" style="670" customWidth="1"/>
    <col min="1797" max="1797" width="19.1796875" style="670" customWidth="1"/>
    <col min="1798" max="1798" width="12.54296875" style="670" customWidth="1"/>
    <col min="1799" max="1799" width="23" style="670" customWidth="1"/>
    <col min="1800" max="2048" width="8.7265625" style="670"/>
    <col min="2049" max="2049" width="6.7265625" style="670" customWidth="1"/>
    <col min="2050" max="2050" width="48.54296875" style="670" customWidth="1"/>
    <col min="2051" max="2052" width="20.26953125" style="670" customWidth="1"/>
    <col min="2053" max="2053" width="19.1796875" style="670" customWidth="1"/>
    <col min="2054" max="2054" width="12.54296875" style="670" customWidth="1"/>
    <col min="2055" max="2055" width="23" style="670" customWidth="1"/>
    <col min="2056" max="2304" width="8.7265625" style="670"/>
    <col min="2305" max="2305" width="6.7265625" style="670" customWidth="1"/>
    <col min="2306" max="2306" width="48.54296875" style="670" customWidth="1"/>
    <col min="2307" max="2308" width="20.26953125" style="670" customWidth="1"/>
    <col min="2309" max="2309" width="19.1796875" style="670" customWidth="1"/>
    <col min="2310" max="2310" width="12.54296875" style="670" customWidth="1"/>
    <col min="2311" max="2311" width="23" style="670" customWidth="1"/>
    <col min="2312" max="2560" width="8.7265625" style="670"/>
    <col min="2561" max="2561" width="6.7265625" style="670" customWidth="1"/>
    <col min="2562" max="2562" width="48.54296875" style="670" customWidth="1"/>
    <col min="2563" max="2564" width="20.26953125" style="670" customWidth="1"/>
    <col min="2565" max="2565" width="19.1796875" style="670" customWidth="1"/>
    <col min="2566" max="2566" width="12.54296875" style="670" customWidth="1"/>
    <col min="2567" max="2567" width="23" style="670" customWidth="1"/>
    <col min="2568" max="2816" width="8.7265625" style="670"/>
    <col min="2817" max="2817" width="6.7265625" style="670" customWidth="1"/>
    <col min="2818" max="2818" width="48.54296875" style="670" customWidth="1"/>
    <col min="2819" max="2820" width="20.26953125" style="670" customWidth="1"/>
    <col min="2821" max="2821" width="19.1796875" style="670" customWidth="1"/>
    <col min="2822" max="2822" width="12.54296875" style="670" customWidth="1"/>
    <col min="2823" max="2823" width="23" style="670" customWidth="1"/>
    <col min="2824" max="3072" width="8.7265625" style="670"/>
    <col min="3073" max="3073" width="6.7265625" style="670" customWidth="1"/>
    <col min="3074" max="3074" width="48.54296875" style="670" customWidth="1"/>
    <col min="3075" max="3076" width="20.26953125" style="670" customWidth="1"/>
    <col min="3077" max="3077" width="19.1796875" style="670" customWidth="1"/>
    <col min="3078" max="3078" width="12.54296875" style="670" customWidth="1"/>
    <col min="3079" max="3079" width="23" style="670" customWidth="1"/>
    <col min="3080" max="3328" width="8.7265625" style="670"/>
    <col min="3329" max="3329" width="6.7265625" style="670" customWidth="1"/>
    <col min="3330" max="3330" width="48.54296875" style="670" customWidth="1"/>
    <col min="3331" max="3332" width="20.26953125" style="670" customWidth="1"/>
    <col min="3333" max="3333" width="19.1796875" style="670" customWidth="1"/>
    <col min="3334" max="3334" width="12.54296875" style="670" customWidth="1"/>
    <col min="3335" max="3335" width="23" style="670" customWidth="1"/>
    <col min="3336" max="3584" width="8.7265625" style="670"/>
    <col min="3585" max="3585" width="6.7265625" style="670" customWidth="1"/>
    <col min="3586" max="3586" width="48.54296875" style="670" customWidth="1"/>
    <col min="3587" max="3588" width="20.26953125" style="670" customWidth="1"/>
    <col min="3589" max="3589" width="19.1796875" style="670" customWidth="1"/>
    <col min="3590" max="3590" width="12.54296875" style="670" customWidth="1"/>
    <col min="3591" max="3591" width="23" style="670" customWidth="1"/>
    <col min="3592" max="3840" width="8.7265625" style="670"/>
    <col min="3841" max="3841" width="6.7265625" style="670" customWidth="1"/>
    <col min="3842" max="3842" width="48.54296875" style="670" customWidth="1"/>
    <col min="3843" max="3844" width="20.26953125" style="670" customWidth="1"/>
    <col min="3845" max="3845" width="19.1796875" style="670" customWidth="1"/>
    <col min="3846" max="3846" width="12.54296875" style="670" customWidth="1"/>
    <col min="3847" max="3847" width="23" style="670" customWidth="1"/>
    <col min="3848" max="4096" width="8.7265625" style="670"/>
    <col min="4097" max="4097" width="6.7265625" style="670" customWidth="1"/>
    <col min="4098" max="4098" width="48.54296875" style="670" customWidth="1"/>
    <col min="4099" max="4100" width="20.26953125" style="670" customWidth="1"/>
    <col min="4101" max="4101" width="19.1796875" style="670" customWidth="1"/>
    <col min="4102" max="4102" width="12.54296875" style="670" customWidth="1"/>
    <col min="4103" max="4103" width="23" style="670" customWidth="1"/>
    <col min="4104" max="4352" width="8.7265625" style="670"/>
    <col min="4353" max="4353" width="6.7265625" style="670" customWidth="1"/>
    <col min="4354" max="4354" width="48.54296875" style="670" customWidth="1"/>
    <col min="4355" max="4356" width="20.26953125" style="670" customWidth="1"/>
    <col min="4357" max="4357" width="19.1796875" style="670" customWidth="1"/>
    <col min="4358" max="4358" width="12.54296875" style="670" customWidth="1"/>
    <col min="4359" max="4359" width="23" style="670" customWidth="1"/>
    <col min="4360" max="4608" width="8.7265625" style="670"/>
    <col min="4609" max="4609" width="6.7265625" style="670" customWidth="1"/>
    <col min="4610" max="4610" width="48.54296875" style="670" customWidth="1"/>
    <col min="4611" max="4612" width="20.26953125" style="670" customWidth="1"/>
    <col min="4613" max="4613" width="19.1796875" style="670" customWidth="1"/>
    <col min="4614" max="4614" width="12.54296875" style="670" customWidth="1"/>
    <col min="4615" max="4615" width="23" style="670" customWidth="1"/>
    <col min="4616" max="4864" width="8.7265625" style="670"/>
    <col min="4865" max="4865" width="6.7265625" style="670" customWidth="1"/>
    <col min="4866" max="4866" width="48.54296875" style="670" customWidth="1"/>
    <col min="4867" max="4868" width="20.26953125" style="670" customWidth="1"/>
    <col min="4869" max="4869" width="19.1796875" style="670" customWidth="1"/>
    <col min="4870" max="4870" width="12.54296875" style="670" customWidth="1"/>
    <col min="4871" max="4871" width="23" style="670" customWidth="1"/>
    <col min="4872" max="5120" width="8.7265625" style="670"/>
    <col min="5121" max="5121" width="6.7265625" style="670" customWidth="1"/>
    <col min="5122" max="5122" width="48.54296875" style="670" customWidth="1"/>
    <col min="5123" max="5124" width="20.26953125" style="670" customWidth="1"/>
    <col min="5125" max="5125" width="19.1796875" style="670" customWidth="1"/>
    <col min="5126" max="5126" width="12.54296875" style="670" customWidth="1"/>
    <col min="5127" max="5127" width="23" style="670" customWidth="1"/>
    <col min="5128" max="5376" width="8.7265625" style="670"/>
    <col min="5377" max="5377" width="6.7265625" style="670" customWidth="1"/>
    <col min="5378" max="5378" width="48.54296875" style="670" customWidth="1"/>
    <col min="5379" max="5380" width="20.26953125" style="670" customWidth="1"/>
    <col min="5381" max="5381" width="19.1796875" style="670" customWidth="1"/>
    <col min="5382" max="5382" width="12.54296875" style="670" customWidth="1"/>
    <col min="5383" max="5383" width="23" style="670" customWidth="1"/>
    <col min="5384" max="5632" width="8.7265625" style="670"/>
    <col min="5633" max="5633" width="6.7265625" style="670" customWidth="1"/>
    <col min="5634" max="5634" width="48.54296875" style="670" customWidth="1"/>
    <col min="5635" max="5636" width="20.26953125" style="670" customWidth="1"/>
    <col min="5637" max="5637" width="19.1796875" style="670" customWidth="1"/>
    <col min="5638" max="5638" width="12.54296875" style="670" customWidth="1"/>
    <col min="5639" max="5639" width="23" style="670" customWidth="1"/>
    <col min="5640" max="5888" width="8.7265625" style="670"/>
    <col min="5889" max="5889" width="6.7265625" style="670" customWidth="1"/>
    <col min="5890" max="5890" width="48.54296875" style="670" customWidth="1"/>
    <col min="5891" max="5892" width="20.26953125" style="670" customWidth="1"/>
    <col min="5893" max="5893" width="19.1796875" style="670" customWidth="1"/>
    <col min="5894" max="5894" width="12.54296875" style="670" customWidth="1"/>
    <col min="5895" max="5895" width="23" style="670" customWidth="1"/>
    <col min="5896" max="6144" width="8.7265625" style="670"/>
    <col min="6145" max="6145" width="6.7265625" style="670" customWidth="1"/>
    <col min="6146" max="6146" width="48.54296875" style="670" customWidth="1"/>
    <col min="6147" max="6148" width="20.26953125" style="670" customWidth="1"/>
    <col min="6149" max="6149" width="19.1796875" style="670" customWidth="1"/>
    <col min="6150" max="6150" width="12.54296875" style="670" customWidth="1"/>
    <col min="6151" max="6151" width="23" style="670" customWidth="1"/>
    <col min="6152" max="6400" width="8.7265625" style="670"/>
    <col min="6401" max="6401" width="6.7265625" style="670" customWidth="1"/>
    <col min="6402" max="6402" width="48.54296875" style="670" customWidth="1"/>
    <col min="6403" max="6404" width="20.26953125" style="670" customWidth="1"/>
    <col min="6405" max="6405" width="19.1796875" style="670" customWidth="1"/>
    <col min="6406" max="6406" width="12.54296875" style="670" customWidth="1"/>
    <col min="6407" max="6407" width="23" style="670" customWidth="1"/>
    <col min="6408" max="6656" width="8.7265625" style="670"/>
    <col min="6657" max="6657" width="6.7265625" style="670" customWidth="1"/>
    <col min="6658" max="6658" width="48.54296875" style="670" customWidth="1"/>
    <col min="6659" max="6660" width="20.26953125" style="670" customWidth="1"/>
    <col min="6661" max="6661" width="19.1796875" style="670" customWidth="1"/>
    <col min="6662" max="6662" width="12.54296875" style="670" customWidth="1"/>
    <col min="6663" max="6663" width="23" style="670" customWidth="1"/>
    <col min="6664" max="6912" width="8.7265625" style="670"/>
    <col min="6913" max="6913" width="6.7265625" style="670" customWidth="1"/>
    <col min="6914" max="6914" width="48.54296875" style="670" customWidth="1"/>
    <col min="6915" max="6916" width="20.26953125" style="670" customWidth="1"/>
    <col min="6917" max="6917" width="19.1796875" style="670" customWidth="1"/>
    <col min="6918" max="6918" width="12.54296875" style="670" customWidth="1"/>
    <col min="6919" max="6919" width="23" style="670" customWidth="1"/>
    <col min="6920" max="7168" width="8.7265625" style="670"/>
    <col min="7169" max="7169" width="6.7265625" style="670" customWidth="1"/>
    <col min="7170" max="7170" width="48.54296875" style="670" customWidth="1"/>
    <col min="7171" max="7172" width="20.26953125" style="670" customWidth="1"/>
    <col min="7173" max="7173" width="19.1796875" style="670" customWidth="1"/>
    <col min="7174" max="7174" width="12.54296875" style="670" customWidth="1"/>
    <col min="7175" max="7175" width="23" style="670" customWidth="1"/>
    <col min="7176" max="7424" width="8.7265625" style="670"/>
    <col min="7425" max="7425" width="6.7265625" style="670" customWidth="1"/>
    <col min="7426" max="7426" width="48.54296875" style="670" customWidth="1"/>
    <col min="7427" max="7428" width="20.26953125" style="670" customWidth="1"/>
    <col min="7429" max="7429" width="19.1796875" style="670" customWidth="1"/>
    <col min="7430" max="7430" width="12.54296875" style="670" customWidth="1"/>
    <col min="7431" max="7431" width="23" style="670" customWidth="1"/>
    <col min="7432" max="7680" width="8.7265625" style="670"/>
    <col min="7681" max="7681" width="6.7265625" style="670" customWidth="1"/>
    <col min="7682" max="7682" width="48.54296875" style="670" customWidth="1"/>
    <col min="7683" max="7684" width="20.26953125" style="670" customWidth="1"/>
    <col min="7685" max="7685" width="19.1796875" style="670" customWidth="1"/>
    <col min="7686" max="7686" width="12.54296875" style="670" customWidth="1"/>
    <col min="7687" max="7687" width="23" style="670" customWidth="1"/>
    <col min="7688" max="7936" width="8.7265625" style="670"/>
    <col min="7937" max="7937" width="6.7265625" style="670" customWidth="1"/>
    <col min="7938" max="7938" width="48.54296875" style="670" customWidth="1"/>
    <col min="7939" max="7940" width="20.26953125" style="670" customWidth="1"/>
    <col min="7941" max="7941" width="19.1796875" style="670" customWidth="1"/>
    <col min="7942" max="7942" width="12.54296875" style="670" customWidth="1"/>
    <col min="7943" max="7943" width="23" style="670" customWidth="1"/>
    <col min="7944" max="8192" width="8.7265625" style="670"/>
    <col min="8193" max="8193" width="6.7265625" style="670" customWidth="1"/>
    <col min="8194" max="8194" width="48.54296875" style="670" customWidth="1"/>
    <col min="8195" max="8196" width="20.26953125" style="670" customWidth="1"/>
    <col min="8197" max="8197" width="19.1796875" style="670" customWidth="1"/>
    <col min="8198" max="8198" width="12.54296875" style="670" customWidth="1"/>
    <col min="8199" max="8199" width="23" style="670" customWidth="1"/>
    <col min="8200" max="8448" width="8.7265625" style="670"/>
    <col min="8449" max="8449" width="6.7265625" style="670" customWidth="1"/>
    <col min="8450" max="8450" width="48.54296875" style="670" customWidth="1"/>
    <col min="8451" max="8452" width="20.26953125" style="670" customWidth="1"/>
    <col min="8453" max="8453" width="19.1796875" style="670" customWidth="1"/>
    <col min="8454" max="8454" width="12.54296875" style="670" customWidth="1"/>
    <col min="8455" max="8455" width="23" style="670" customWidth="1"/>
    <col min="8456" max="8704" width="8.7265625" style="670"/>
    <col min="8705" max="8705" width="6.7265625" style="670" customWidth="1"/>
    <col min="8706" max="8706" width="48.54296875" style="670" customWidth="1"/>
    <col min="8707" max="8708" width="20.26953125" style="670" customWidth="1"/>
    <col min="8709" max="8709" width="19.1796875" style="670" customWidth="1"/>
    <col min="8710" max="8710" width="12.54296875" style="670" customWidth="1"/>
    <col min="8711" max="8711" width="23" style="670" customWidth="1"/>
    <col min="8712" max="8960" width="8.7265625" style="670"/>
    <col min="8961" max="8961" width="6.7265625" style="670" customWidth="1"/>
    <col min="8962" max="8962" width="48.54296875" style="670" customWidth="1"/>
    <col min="8963" max="8964" width="20.26953125" style="670" customWidth="1"/>
    <col min="8965" max="8965" width="19.1796875" style="670" customWidth="1"/>
    <col min="8966" max="8966" width="12.54296875" style="670" customWidth="1"/>
    <col min="8967" max="8967" width="23" style="670" customWidth="1"/>
    <col min="8968" max="9216" width="8.7265625" style="670"/>
    <col min="9217" max="9217" width="6.7265625" style="670" customWidth="1"/>
    <col min="9218" max="9218" width="48.54296875" style="670" customWidth="1"/>
    <col min="9219" max="9220" width="20.26953125" style="670" customWidth="1"/>
    <col min="9221" max="9221" width="19.1796875" style="670" customWidth="1"/>
    <col min="9222" max="9222" width="12.54296875" style="670" customWidth="1"/>
    <col min="9223" max="9223" width="23" style="670" customWidth="1"/>
    <col min="9224" max="9472" width="8.7265625" style="670"/>
    <col min="9473" max="9473" width="6.7265625" style="670" customWidth="1"/>
    <col min="9474" max="9474" width="48.54296875" style="670" customWidth="1"/>
    <col min="9475" max="9476" width="20.26953125" style="670" customWidth="1"/>
    <col min="9477" max="9477" width="19.1796875" style="670" customWidth="1"/>
    <col min="9478" max="9478" width="12.54296875" style="670" customWidth="1"/>
    <col min="9479" max="9479" width="23" style="670" customWidth="1"/>
    <col min="9480" max="9728" width="8.7265625" style="670"/>
    <col min="9729" max="9729" width="6.7265625" style="670" customWidth="1"/>
    <col min="9730" max="9730" width="48.54296875" style="670" customWidth="1"/>
    <col min="9731" max="9732" width="20.26953125" style="670" customWidth="1"/>
    <col min="9733" max="9733" width="19.1796875" style="670" customWidth="1"/>
    <col min="9734" max="9734" width="12.54296875" style="670" customWidth="1"/>
    <col min="9735" max="9735" width="23" style="670" customWidth="1"/>
    <col min="9736" max="9984" width="8.7265625" style="670"/>
    <col min="9985" max="9985" width="6.7265625" style="670" customWidth="1"/>
    <col min="9986" max="9986" width="48.54296875" style="670" customWidth="1"/>
    <col min="9987" max="9988" width="20.26953125" style="670" customWidth="1"/>
    <col min="9989" max="9989" width="19.1796875" style="670" customWidth="1"/>
    <col min="9990" max="9990" width="12.54296875" style="670" customWidth="1"/>
    <col min="9991" max="9991" width="23" style="670" customWidth="1"/>
    <col min="9992" max="10240" width="8.7265625" style="670"/>
    <col min="10241" max="10241" width="6.7265625" style="670" customWidth="1"/>
    <col min="10242" max="10242" width="48.54296875" style="670" customWidth="1"/>
    <col min="10243" max="10244" width="20.26953125" style="670" customWidth="1"/>
    <col min="10245" max="10245" width="19.1796875" style="670" customWidth="1"/>
    <col min="10246" max="10246" width="12.54296875" style="670" customWidth="1"/>
    <col min="10247" max="10247" width="23" style="670" customWidth="1"/>
    <col min="10248" max="10496" width="8.7265625" style="670"/>
    <col min="10497" max="10497" width="6.7265625" style="670" customWidth="1"/>
    <col min="10498" max="10498" width="48.54296875" style="670" customWidth="1"/>
    <col min="10499" max="10500" width="20.26953125" style="670" customWidth="1"/>
    <col min="10501" max="10501" width="19.1796875" style="670" customWidth="1"/>
    <col min="10502" max="10502" width="12.54296875" style="670" customWidth="1"/>
    <col min="10503" max="10503" width="23" style="670" customWidth="1"/>
    <col min="10504" max="10752" width="8.7265625" style="670"/>
    <col min="10753" max="10753" width="6.7265625" style="670" customWidth="1"/>
    <col min="10754" max="10754" width="48.54296875" style="670" customWidth="1"/>
    <col min="10755" max="10756" width="20.26953125" style="670" customWidth="1"/>
    <col min="10757" max="10757" width="19.1796875" style="670" customWidth="1"/>
    <col min="10758" max="10758" width="12.54296875" style="670" customWidth="1"/>
    <col min="10759" max="10759" width="23" style="670" customWidth="1"/>
    <col min="10760" max="11008" width="8.7265625" style="670"/>
    <col min="11009" max="11009" width="6.7265625" style="670" customWidth="1"/>
    <col min="11010" max="11010" width="48.54296875" style="670" customWidth="1"/>
    <col min="11011" max="11012" width="20.26953125" style="670" customWidth="1"/>
    <col min="11013" max="11013" width="19.1796875" style="670" customWidth="1"/>
    <col min="11014" max="11014" width="12.54296875" style="670" customWidth="1"/>
    <col min="11015" max="11015" width="23" style="670" customWidth="1"/>
    <col min="11016" max="11264" width="8.7265625" style="670"/>
    <col min="11265" max="11265" width="6.7265625" style="670" customWidth="1"/>
    <col min="11266" max="11266" width="48.54296875" style="670" customWidth="1"/>
    <col min="11267" max="11268" width="20.26953125" style="670" customWidth="1"/>
    <col min="11269" max="11269" width="19.1796875" style="670" customWidth="1"/>
    <col min="11270" max="11270" width="12.54296875" style="670" customWidth="1"/>
    <col min="11271" max="11271" width="23" style="670" customWidth="1"/>
    <col min="11272" max="11520" width="8.7265625" style="670"/>
    <col min="11521" max="11521" width="6.7265625" style="670" customWidth="1"/>
    <col min="11522" max="11522" width="48.54296875" style="670" customWidth="1"/>
    <col min="11523" max="11524" width="20.26953125" style="670" customWidth="1"/>
    <col min="11525" max="11525" width="19.1796875" style="670" customWidth="1"/>
    <col min="11526" max="11526" width="12.54296875" style="670" customWidth="1"/>
    <col min="11527" max="11527" width="23" style="670" customWidth="1"/>
    <col min="11528" max="11776" width="8.7265625" style="670"/>
    <col min="11777" max="11777" width="6.7265625" style="670" customWidth="1"/>
    <col min="11778" max="11778" width="48.54296875" style="670" customWidth="1"/>
    <col min="11779" max="11780" width="20.26953125" style="670" customWidth="1"/>
    <col min="11781" max="11781" width="19.1796875" style="670" customWidth="1"/>
    <col min="11782" max="11782" width="12.54296875" style="670" customWidth="1"/>
    <col min="11783" max="11783" width="23" style="670" customWidth="1"/>
    <col min="11784" max="12032" width="8.7265625" style="670"/>
    <col min="12033" max="12033" width="6.7265625" style="670" customWidth="1"/>
    <col min="12034" max="12034" width="48.54296875" style="670" customWidth="1"/>
    <col min="12035" max="12036" width="20.26953125" style="670" customWidth="1"/>
    <col min="12037" max="12037" width="19.1796875" style="670" customWidth="1"/>
    <col min="12038" max="12038" width="12.54296875" style="670" customWidth="1"/>
    <col min="12039" max="12039" width="23" style="670" customWidth="1"/>
    <col min="12040" max="12288" width="8.7265625" style="670"/>
    <col min="12289" max="12289" width="6.7265625" style="670" customWidth="1"/>
    <col min="12290" max="12290" width="48.54296875" style="670" customWidth="1"/>
    <col min="12291" max="12292" width="20.26953125" style="670" customWidth="1"/>
    <col min="12293" max="12293" width="19.1796875" style="670" customWidth="1"/>
    <col min="12294" max="12294" width="12.54296875" style="670" customWidth="1"/>
    <col min="12295" max="12295" width="23" style="670" customWidth="1"/>
    <col min="12296" max="12544" width="8.7265625" style="670"/>
    <col min="12545" max="12545" width="6.7265625" style="670" customWidth="1"/>
    <col min="12546" max="12546" width="48.54296875" style="670" customWidth="1"/>
    <col min="12547" max="12548" width="20.26953125" style="670" customWidth="1"/>
    <col min="12549" max="12549" width="19.1796875" style="670" customWidth="1"/>
    <col min="12550" max="12550" width="12.54296875" style="670" customWidth="1"/>
    <col min="12551" max="12551" width="23" style="670" customWidth="1"/>
    <col min="12552" max="12800" width="8.7265625" style="670"/>
    <col min="12801" max="12801" width="6.7265625" style="670" customWidth="1"/>
    <col min="12802" max="12802" width="48.54296875" style="670" customWidth="1"/>
    <col min="12803" max="12804" width="20.26953125" style="670" customWidth="1"/>
    <col min="12805" max="12805" width="19.1796875" style="670" customWidth="1"/>
    <col min="12806" max="12806" width="12.54296875" style="670" customWidth="1"/>
    <col min="12807" max="12807" width="23" style="670" customWidth="1"/>
    <col min="12808" max="13056" width="8.7265625" style="670"/>
    <col min="13057" max="13057" width="6.7265625" style="670" customWidth="1"/>
    <col min="13058" max="13058" width="48.54296875" style="670" customWidth="1"/>
    <col min="13059" max="13060" width="20.26953125" style="670" customWidth="1"/>
    <col min="13061" max="13061" width="19.1796875" style="670" customWidth="1"/>
    <col min="13062" max="13062" width="12.54296875" style="670" customWidth="1"/>
    <col min="13063" max="13063" width="23" style="670" customWidth="1"/>
    <col min="13064" max="13312" width="8.7265625" style="670"/>
    <col min="13313" max="13313" width="6.7265625" style="670" customWidth="1"/>
    <col min="13314" max="13314" width="48.54296875" style="670" customWidth="1"/>
    <col min="13315" max="13316" width="20.26953125" style="670" customWidth="1"/>
    <col min="13317" max="13317" width="19.1796875" style="670" customWidth="1"/>
    <col min="13318" max="13318" width="12.54296875" style="670" customWidth="1"/>
    <col min="13319" max="13319" width="23" style="670" customWidth="1"/>
    <col min="13320" max="13568" width="8.7265625" style="670"/>
    <col min="13569" max="13569" width="6.7265625" style="670" customWidth="1"/>
    <col min="13570" max="13570" width="48.54296875" style="670" customWidth="1"/>
    <col min="13571" max="13572" width="20.26953125" style="670" customWidth="1"/>
    <col min="13573" max="13573" width="19.1796875" style="670" customWidth="1"/>
    <col min="13574" max="13574" width="12.54296875" style="670" customWidth="1"/>
    <col min="13575" max="13575" width="23" style="670" customWidth="1"/>
    <col min="13576" max="13824" width="8.7265625" style="670"/>
    <col min="13825" max="13825" width="6.7265625" style="670" customWidth="1"/>
    <col min="13826" max="13826" width="48.54296875" style="670" customWidth="1"/>
    <col min="13827" max="13828" width="20.26953125" style="670" customWidth="1"/>
    <col min="13829" max="13829" width="19.1796875" style="670" customWidth="1"/>
    <col min="13830" max="13830" width="12.54296875" style="670" customWidth="1"/>
    <col min="13831" max="13831" width="23" style="670" customWidth="1"/>
    <col min="13832" max="14080" width="8.7265625" style="670"/>
    <col min="14081" max="14081" width="6.7265625" style="670" customWidth="1"/>
    <col min="14082" max="14082" width="48.54296875" style="670" customWidth="1"/>
    <col min="14083" max="14084" width="20.26953125" style="670" customWidth="1"/>
    <col min="14085" max="14085" width="19.1796875" style="670" customWidth="1"/>
    <col min="14086" max="14086" width="12.54296875" style="670" customWidth="1"/>
    <col min="14087" max="14087" width="23" style="670" customWidth="1"/>
    <col min="14088" max="14336" width="8.7265625" style="670"/>
    <col min="14337" max="14337" width="6.7265625" style="670" customWidth="1"/>
    <col min="14338" max="14338" width="48.54296875" style="670" customWidth="1"/>
    <col min="14339" max="14340" width="20.26953125" style="670" customWidth="1"/>
    <col min="14341" max="14341" width="19.1796875" style="670" customWidth="1"/>
    <col min="14342" max="14342" width="12.54296875" style="670" customWidth="1"/>
    <col min="14343" max="14343" width="23" style="670" customWidth="1"/>
    <col min="14344" max="14592" width="8.7265625" style="670"/>
    <col min="14593" max="14593" width="6.7265625" style="670" customWidth="1"/>
    <col min="14594" max="14594" width="48.54296875" style="670" customWidth="1"/>
    <col min="14595" max="14596" width="20.26953125" style="670" customWidth="1"/>
    <col min="14597" max="14597" width="19.1796875" style="670" customWidth="1"/>
    <col min="14598" max="14598" width="12.54296875" style="670" customWidth="1"/>
    <col min="14599" max="14599" width="23" style="670" customWidth="1"/>
    <col min="14600" max="14848" width="8.7265625" style="670"/>
    <col min="14849" max="14849" width="6.7265625" style="670" customWidth="1"/>
    <col min="14850" max="14850" width="48.54296875" style="670" customWidth="1"/>
    <col min="14851" max="14852" width="20.26953125" style="670" customWidth="1"/>
    <col min="14853" max="14853" width="19.1796875" style="670" customWidth="1"/>
    <col min="14854" max="14854" width="12.54296875" style="670" customWidth="1"/>
    <col min="14855" max="14855" width="23" style="670" customWidth="1"/>
    <col min="14856" max="15104" width="8.7265625" style="670"/>
    <col min="15105" max="15105" width="6.7265625" style="670" customWidth="1"/>
    <col min="15106" max="15106" width="48.54296875" style="670" customWidth="1"/>
    <col min="15107" max="15108" width="20.26953125" style="670" customWidth="1"/>
    <col min="15109" max="15109" width="19.1796875" style="670" customWidth="1"/>
    <col min="15110" max="15110" width="12.54296875" style="670" customWidth="1"/>
    <col min="15111" max="15111" width="23" style="670" customWidth="1"/>
    <col min="15112" max="15360" width="8.7265625" style="670"/>
    <col min="15361" max="15361" width="6.7265625" style="670" customWidth="1"/>
    <col min="15362" max="15362" width="48.54296875" style="670" customWidth="1"/>
    <col min="15363" max="15364" width="20.26953125" style="670" customWidth="1"/>
    <col min="15365" max="15365" width="19.1796875" style="670" customWidth="1"/>
    <col min="15366" max="15366" width="12.54296875" style="670" customWidth="1"/>
    <col min="15367" max="15367" width="23" style="670" customWidth="1"/>
    <col min="15368" max="15616" width="8.7265625" style="670"/>
    <col min="15617" max="15617" width="6.7265625" style="670" customWidth="1"/>
    <col min="15618" max="15618" width="48.54296875" style="670" customWidth="1"/>
    <col min="15619" max="15620" width="20.26953125" style="670" customWidth="1"/>
    <col min="15621" max="15621" width="19.1796875" style="670" customWidth="1"/>
    <col min="15622" max="15622" width="12.54296875" style="670" customWidth="1"/>
    <col min="15623" max="15623" width="23" style="670" customWidth="1"/>
    <col min="15624" max="15872" width="8.7265625" style="670"/>
    <col min="15873" max="15873" width="6.7265625" style="670" customWidth="1"/>
    <col min="15874" max="15874" width="48.54296875" style="670" customWidth="1"/>
    <col min="15875" max="15876" width="20.26953125" style="670" customWidth="1"/>
    <col min="15877" max="15877" width="19.1796875" style="670" customWidth="1"/>
    <col min="15878" max="15878" width="12.54296875" style="670" customWidth="1"/>
    <col min="15879" max="15879" width="23" style="670" customWidth="1"/>
    <col min="15880" max="16128" width="8.7265625" style="670"/>
    <col min="16129" max="16129" width="6.7265625" style="670" customWidth="1"/>
    <col min="16130" max="16130" width="48.54296875" style="670" customWidth="1"/>
    <col min="16131" max="16132" width="20.26953125" style="670" customWidth="1"/>
    <col min="16133" max="16133" width="19.1796875" style="670" customWidth="1"/>
    <col min="16134" max="16134" width="12.54296875" style="670" customWidth="1"/>
    <col min="16135" max="16135" width="23" style="670" customWidth="1"/>
    <col min="16136" max="16384" width="8.7265625" style="670"/>
  </cols>
  <sheetData>
    <row r="1" spans="1:7" ht="15" x14ac:dyDescent="0.35">
      <c r="A1" s="857"/>
      <c r="B1" s="857"/>
      <c r="E1" s="858"/>
      <c r="F1" s="858"/>
    </row>
    <row r="2" spans="1:7" ht="15.5" x14ac:dyDescent="0.35">
      <c r="A2" s="859"/>
      <c r="B2" s="859"/>
      <c r="F2" s="671"/>
    </row>
    <row r="3" spans="1:7" ht="15.5" x14ac:dyDescent="0.35">
      <c r="A3" s="735"/>
      <c r="B3" s="735"/>
      <c r="F3" s="671"/>
    </row>
    <row r="4" spans="1:7" ht="22" customHeight="1" x14ac:dyDescent="0.35">
      <c r="A4" s="860" t="s">
        <v>3104</v>
      </c>
      <c r="B4" s="860"/>
      <c r="C4" s="860"/>
      <c r="D4" s="860"/>
      <c r="E4" s="860"/>
      <c r="F4" s="860"/>
    </row>
    <row r="5" spans="1:7" ht="16.5" x14ac:dyDescent="0.35">
      <c r="A5" s="861" t="s">
        <v>3258</v>
      </c>
      <c r="B5" s="861"/>
      <c r="C5" s="861"/>
      <c r="D5" s="861"/>
      <c r="E5" s="861"/>
      <c r="F5" s="861"/>
    </row>
    <row r="6" spans="1:7" ht="15.5" x14ac:dyDescent="0.35">
      <c r="E6" s="854" t="s">
        <v>191</v>
      </c>
      <c r="F6" s="854"/>
    </row>
    <row r="7" spans="1:7" ht="15" x14ac:dyDescent="0.35">
      <c r="A7" s="855" t="s">
        <v>51</v>
      </c>
      <c r="B7" s="855" t="s">
        <v>52</v>
      </c>
      <c r="C7" s="856" t="s">
        <v>404</v>
      </c>
      <c r="D7" s="856" t="s">
        <v>382</v>
      </c>
      <c r="E7" s="855" t="s">
        <v>405</v>
      </c>
      <c r="F7" s="855"/>
    </row>
    <row r="8" spans="1:7" ht="30" x14ac:dyDescent="0.35">
      <c r="A8" s="855"/>
      <c r="B8" s="855"/>
      <c r="C8" s="856"/>
      <c r="D8" s="856"/>
      <c r="E8" s="630" t="s">
        <v>406</v>
      </c>
      <c r="F8" s="630" t="s">
        <v>407</v>
      </c>
      <c r="G8" s="679"/>
    </row>
    <row r="9" spans="1:7" s="738" customFormat="1" ht="15.5" x14ac:dyDescent="0.35">
      <c r="A9" s="646" t="s">
        <v>61</v>
      </c>
      <c r="B9" s="646" t="s">
        <v>62</v>
      </c>
      <c r="C9" s="646">
        <v>1</v>
      </c>
      <c r="D9" s="646">
        <v>2</v>
      </c>
      <c r="E9" s="646" t="s">
        <v>368</v>
      </c>
      <c r="F9" s="736" t="s">
        <v>408</v>
      </c>
      <c r="G9" s="737"/>
    </row>
    <row r="10" spans="1:7" s="686" customFormat="1" ht="15" x14ac:dyDescent="0.3">
      <c r="A10" s="630" t="s">
        <v>61</v>
      </c>
      <c r="B10" s="675" t="s">
        <v>409</v>
      </c>
      <c r="C10" s="676">
        <f>C11+C14+C17+C18+C19</f>
        <v>124617474769</v>
      </c>
      <c r="D10" s="676">
        <f>D11+D14+D17+D18+D19</f>
        <v>330219727980</v>
      </c>
      <c r="E10" s="676">
        <f>D10-C10</f>
        <v>205602253211</v>
      </c>
      <c r="F10" s="678">
        <f>D10/C10</f>
        <v>2.6498669515821858</v>
      </c>
      <c r="G10" s="737"/>
    </row>
    <row r="11" spans="1:7" s="686" customFormat="1" ht="15" x14ac:dyDescent="0.3">
      <c r="A11" s="630" t="s">
        <v>169</v>
      </c>
      <c r="B11" s="675" t="s">
        <v>410</v>
      </c>
      <c r="C11" s="676">
        <f>'NĐ31- Biểu 50'!D11</f>
        <v>84041474769</v>
      </c>
      <c r="D11" s="676">
        <f>'NĐ31- Biểu 50'!F11</f>
        <v>142061545734</v>
      </c>
      <c r="E11" s="676">
        <f>D11-C11</f>
        <v>58020070965</v>
      </c>
      <c r="F11" s="678">
        <f>D11/C11</f>
        <v>1.6903742601432978</v>
      </c>
      <c r="G11" s="737">
        <f>C11-'NĐ31- Biểu 50'!D10</f>
        <v>-40576000000</v>
      </c>
    </row>
    <row r="12" spans="1:7" ht="15.5" x14ac:dyDescent="0.35">
      <c r="A12" s="632" t="s">
        <v>411</v>
      </c>
      <c r="B12" s="680" t="s">
        <v>412</v>
      </c>
      <c r="C12" s="681">
        <f>'NĐ31- Biểu 50'!D34+'NĐ31- Biểu 50'!D45+'NĐ31- Biểu 50'!D37+'NĐ31- Biểu 50'!D43+'NĐ31- Biểu 50'!D64+'NĐ31- Biểu 50'!D65+'NĐ31- Biểu 50'!D59</f>
        <v>808000000</v>
      </c>
      <c r="D12" s="681">
        <f>'NĐ31- Biểu 50'!F34+'NĐ31- Biểu 50'!F45+'NĐ31- Biểu 50'!F37+'NĐ31- Biểu 50'!F43+'NĐ31- Biểu 50'!F59</f>
        <v>2327069557</v>
      </c>
      <c r="E12" s="681">
        <f>D12-C12</f>
        <v>1519069557</v>
      </c>
      <c r="F12" s="683">
        <f>D12/C12</f>
        <v>2.8800365804455446</v>
      </c>
      <c r="G12" s="679"/>
    </row>
    <row r="13" spans="1:7" ht="15.5" x14ac:dyDescent="0.35">
      <c r="A13" s="632" t="s">
        <v>411</v>
      </c>
      <c r="B13" s="680" t="s">
        <v>413</v>
      </c>
      <c r="C13" s="681">
        <f>C11-C12</f>
        <v>83233474769</v>
      </c>
      <c r="D13" s="681">
        <f>D11-D12</f>
        <v>139734476177</v>
      </c>
      <c r="E13" s="681">
        <f t="shared" ref="E13:E41" si="0">D13-C13</f>
        <v>56501001408</v>
      </c>
      <c r="F13" s="683">
        <f t="shared" ref="F13:F26" si="1">D13/C13</f>
        <v>1.6788254553208151</v>
      </c>
      <c r="G13" s="679"/>
    </row>
    <row r="14" spans="1:7" ht="15" x14ac:dyDescent="0.35">
      <c r="A14" s="630" t="s">
        <v>125</v>
      </c>
      <c r="B14" s="675" t="s">
        <v>414</v>
      </c>
      <c r="C14" s="676">
        <f>SUM(C15:C16)</f>
        <v>40576000000</v>
      </c>
      <c r="D14" s="676">
        <f>SUM(D15:D16)</f>
        <v>175837855259</v>
      </c>
      <c r="E14" s="676">
        <f t="shared" si="0"/>
        <v>135261855259</v>
      </c>
      <c r="F14" s="678">
        <f t="shared" si="1"/>
        <v>4.333543357132295</v>
      </c>
      <c r="G14" s="679">
        <f>D11-'NĐ31- Biểu 50'!F10</f>
        <v>-188158182246</v>
      </c>
    </row>
    <row r="15" spans="1:7" ht="15.5" x14ac:dyDescent="0.35">
      <c r="A15" s="632">
        <v>1</v>
      </c>
      <c r="B15" s="680" t="s">
        <v>415</v>
      </c>
      <c r="C15" s="681">
        <f>'NĐ31- Biểu 50'!D61</f>
        <v>28676000000</v>
      </c>
      <c r="D15" s="681">
        <f>'NĐ31- Biểu 50'!F61</f>
        <v>28676000000</v>
      </c>
      <c r="E15" s="681">
        <f t="shared" si="0"/>
        <v>0</v>
      </c>
      <c r="F15" s="683">
        <f t="shared" si="1"/>
        <v>1</v>
      </c>
    </row>
    <row r="16" spans="1:7" ht="15.5" x14ac:dyDescent="0.35">
      <c r="A16" s="632">
        <v>2</v>
      </c>
      <c r="B16" s="680" t="s">
        <v>416</v>
      </c>
      <c r="C16" s="681">
        <f>'NĐ31- Biểu 50'!D62</f>
        <v>11900000000</v>
      </c>
      <c r="D16" s="681">
        <f>'NĐ31- Biểu 50'!F62</f>
        <v>147161855259</v>
      </c>
      <c r="E16" s="681">
        <f t="shared" si="0"/>
        <v>135261855259</v>
      </c>
      <c r="F16" s="683">
        <f t="shared" si="1"/>
        <v>12.366542458739495</v>
      </c>
      <c r="G16" s="739">
        <f>'NĐ31- Biểu 50'!F60</f>
        <v>175837855259</v>
      </c>
    </row>
    <row r="17" spans="1:7" s="686" customFormat="1" ht="15.5" x14ac:dyDescent="0.3">
      <c r="A17" s="630" t="s">
        <v>143</v>
      </c>
      <c r="B17" s="675" t="s">
        <v>183</v>
      </c>
      <c r="C17" s="676"/>
      <c r="D17" s="676"/>
      <c r="E17" s="681">
        <f t="shared" si="0"/>
        <v>0</v>
      </c>
      <c r="F17" s="683"/>
    </row>
    <row r="18" spans="1:7" ht="15.5" x14ac:dyDescent="0.35">
      <c r="A18" s="630" t="s">
        <v>153</v>
      </c>
      <c r="B18" s="675" t="s">
        <v>417</v>
      </c>
      <c r="C18" s="681">
        <f>'NĐ31- Biểu 50'!D64</f>
        <v>0</v>
      </c>
      <c r="D18" s="676">
        <f>'NĐ31- Biểu 50'!F64</f>
        <v>4717217296</v>
      </c>
      <c r="E18" s="676">
        <f t="shared" si="0"/>
        <v>4717217296</v>
      </c>
      <c r="F18" s="678"/>
      <c r="G18" s="679"/>
    </row>
    <row r="19" spans="1:7" ht="15.5" x14ac:dyDescent="0.35">
      <c r="A19" s="630" t="s">
        <v>155</v>
      </c>
      <c r="B19" s="675" t="s">
        <v>418</v>
      </c>
      <c r="C19" s="681">
        <f>'NĐ31- Biểu 50'!D65</f>
        <v>0</v>
      </c>
      <c r="D19" s="676">
        <f>'NĐ31- Biểu 50'!F65</f>
        <v>7603109691</v>
      </c>
      <c r="E19" s="676">
        <f t="shared" si="0"/>
        <v>7603109691</v>
      </c>
      <c r="F19" s="678"/>
      <c r="G19" s="679">
        <f>G14+G16</f>
        <v>-12320326987</v>
      </c>
    </row>
    <row r="20" spans="1:7" ht="15" x14ac:dyDescent="0.35">
      <c r="A20" s="630" t="s">
        <v>62</v>
      </c>
      <c r="B20" s="675" t="s">
        <v>419</v>
      </c>
      <c r="C20" s="676">
        <f>C21+C29+C32+C33</f>
        <v>112717474769</v>
      </c>
      <c r="D20" s="676">
        <f>D21+D29+D32+D33</f>
        <v>295880417617</v>
      </c>
      <c r="E20" s="676">
        <f t="shared" si="0"/>
        <v>183162942848</v>
      </c>
      <c r="F20" s="678">
        <f t="shared" si="1"/>
        <v>2.6249737959741286</v>
      </c>
    </row>
    <row r="21" spans="1:7" s="686" customFormat="1" ht="15" x14ac:dyDescent="0.3">
      <c r="A21" s="630" t="s">
        <v>169</v>
      </c>
      <c r="B21" s="675" t="s">
        <v>420</v>
      </c>
      <c r="C21" s="676">
        <f>SUM(C22:C28)</f>
        <v>112717474769</v>
      </c>
      <c r="D21" s="676">
        <f>SUM(D22:D28)</f>
        <v>283122194899</v>
      </c>
      <c r="E21" s="676">
        <f t="shared" si="0"/>
        <v>170404720130</v>
      </c>
      <c r="F21" s="678">
        <f t="shared" si="1"/>
        <v>2.5117861758278619</v>
      </c>
      <c r="G21" s="737">
        <f>D10-'NĐ31- Biểu 50'!F10</f>
        <v>0</v>
      </c>
    </row>
    <row r="22" spans="1:7" ht="15.5" x14ac:dyDescent="0.35">
      <c r="A22" s="632">
        <v>1</v>
      </c>
      <c r="B22" s="680" t="s">
        <v>206</v>
      </c>
      <c r="C22" s="681">
        <f>'NĐ31- Biểu 52- QT chi'!$C$14</f>
        <v>82285474769</v>
      </c>
      <c r="D22" s="681">
        <f>'NĐ31- Biểu 52- QT chi'!$D$14</f>
        <v>145253363756</v>
      </c>
      <c r="E22" s="681">
        <f t="shared" si="0"/>
        <v>62967888987</v>
      </c>
      <c r="F22" s="683">
        <f t="shared" si="1"/>
        <v>1.765236989441572</v>
      </c>
    </row>
    <row r="23" spans="1:7" ht="15.5" x14ac:dyDescent="0.35">
      <c r="A23" s="632">
        <v>2</v>
      </c>
      <c r="B23" s="680" t="s">
        <v>231</v>
      </c>
      <c r="C23" s="681">
        <f>'NĐ31- Biểu 52- QT chi'!$C$31</f>
        <v>29137000000</v>
      </c>
      <c r="D23" s="681">
        <f>'NĐ31- Biểu 52- QT chi'!$D$31</f>
        <v>137868831143</v>
      </c>
      <c r="E23" s="681">
        <f t="shared" si="0"/>
        <v>108731831143</v>
      </c>
      <c r="F23" s="683">
        <f t="shared" si="1"/>
        <v>4.7317442133026733</v>
      </c>
    </row>
    <row r="24" spans="1:7" ht="15.5" x14ac:dyDescent="0.35">
      <c r="A24" s="632">
        <v>3</v>
      </c>
      <c r="B24" s="680" t="s">
        <v>421</v>
      </c>
      <c r="C24" s="681"/>
      <c r="D24" s="681"/>
      <c r="E24" s="681">
        <f t="shared" si="0"/>
        <v>0</v>
      </c>
      <c r="F24" s="683"/>
    </row>
    <row r="25" spans="1:7" ht="15.5" x14ac:dyDescent="0.35">
      <c r="A25" s="632">
        <v>4</v>
      </c>
      <c r="B25" s="680" t="s">
        <v>422</v>
      </c>
      <c r="C25" s="681"/>
      <c r="D25" s="681"/>
      <c r="E25" s="681">
        <f t="shared" si="0"/>
        <v>0</v>
      </c>
      <c r="F25" s="683"/>
    </row>
    <row r="26" spans="1:7" ht="15.5" x14ac:dyDescent="0.35">
      <c r="A26" s="632">
        <v>5</v>
      </c>
      <c r="B26" s="680" t="s">
        <v>245</v>
      </c>
      <c r="C26" s="681">
        <f>'NĐ31- Biểu 52- QT chi'!$C$46</f>
        <v>1295000000</v>
      </c>
      <c r="D26" s="681"/>
      <c r="E26" s="740">
        <f t="shared" si="0"/>
        <v>-1295000000</v>
      </c>
      <c r="F26" s="683">
        <f t="shared" si="1"/>
        <v>0</v>
      </c>
    </row>
    <row r="27" spans="1:7" ht="15.5" x14ac:dyDescent="0.35">
      <c r="A27" s="632">
        <v>6</v>
      </c>
      <c r="B27" s="680" t="s">
        <v>423</v>
      </c>
      <c r="C27" s="681"/>
      <c r="D27" s="681"/>
      <c r="E27" s="681">
        <f t="shared" si="0"/>
        <v>0</v>
      </c>
      <c r="F27" s="683"/>
    </row>
    <row r="28" spans="1:7" ht="15.5" x14ac:dyDescent="0.35">
      <c r="A28" s="632">
        <v>7</v>
      </c>
      <c r="B28" s="734" t="s">
        <v>248</v>
      </c>
      <c r="C28" s="681"/>
      <c r="D28" s="681"/>
      <c r="E28" s="681">
        <f t="shared" si="0"/>
        <v>0</v>
      </c>
      <c r="F28" s="683"/>
    </row>
    <row r="29" spans="1:7" ht="15.5" x14ac:dyDescent="0.35">
      <c r="A29" s="630" t="s">
        <v>125</v>
      </c>
      <c r="B29" s="675" t="s">
        <v>424</v>
      </c>
      <c r="C29" s="676">
        <f>SUM(C30:C31)</f>
        <v>0</v>
      </c>
      <c r="D29" s="676">
        <f>SUM(D30:D31)</f>
        <v>0</v>
      </c>
      <c r="E29" s="681">
        <f t="shared" si="0"/>
        <v>0</v>
      </c>
      <c r="F29" s="683"/>
    </row>
    <row r="30" spans="1:7" ht="15.5" x14ac:dyDescent="0.35">
      <c r="A30" s="632">
        <v>1</v>
      </c>
      <c r="B30" s="680" t="s">
        <v>425</v>
      </c>
      <c r="C30" s="681"/>
      <c r="D30" s="681"/>
      <c r="E30" s="681">
        <f t="shared" si="0"/>
        <v>0</v>
      </c>
      <c r="F30" s="683"/>
    </row>
    <row r="31" spans="1:7" ht="15.5" x14ac:dyDescent="0.35">
      <c r="A31" s="632">
        <v>2</v>
      </c>
      <c r="B31" s="680" t="s">
        <v>426</v>
      </c>
      <c r="C31" s="681"/>
      <c r="D31" s="681"/>
      <c r="E31" s="681">
        <f t="shared" si="0"/>
        <v>0</v>
      </c>
      <c r="F31" s="683"/>
    </row>
    <row r="32" spans="1:7" s="686" customFormat="1" ht="15" x14ac:dyDescent="0.3">
      <c r="A32" s="630" t="s">
        <v>143</v>
      </c>
      <c r="B32" s="675" t="s">
        <v>427</v>
      </c>
      <c r="C32" s="676"/>
      <c r="D32" s="676">
        <f>'NĐ31- Biểu 52- QT chi'!$D$12</f>
        <v>293381000</v>
      </c>
      <c r="E32" s="676">
        <f t="shared" si="0"/>
        <v>293381000</v>
      </c>
      <c r="F32" s="678"/>
    </row>
    <row r="33" spans="1:7" s="747" customFormat="1" ht="15" x14ac:dyDescent="0.35">
      <c r="A33" s="630" t="s">
        <v>153</v>
      </c>
      <c r="B33" s="675" t="s">
        <v>428</v>
      </c>
      <c r="C33" s="676"/>
      <c r="D33" s="676">
        <f>'NĐ31- Biểu 52- QT chi'!D49</f>
        <v>12464841718</v>
      </c>
      <c r="E33" s="676">
        <f t="shared" si="0"/>
        <v>12464841718</v>
      </c>
      <c r="F33" s="678"/>
    </row>
    <row r="34" spans="1:7" s="747" customFormat="1" ht="15" x14ac:dyDescent="0.35">
      <c r="A34" s="630" t="s">
        <v>174</v>
      </c>
      <c r="B34" s="675" t="s">
        <v>429</v>
      </c>
      <c r="C34" s="676"/>
      <c r="D34" s="676">
        <f>D10-D20</f>
        <v>34339310363</v>
      </c>
      <c r="E34" s="676">
        <f t="shared" si="0"/>
        <v>34339310363</v>
      </c>
      <c r="F34" s="678"/>
    </row>
    <row r="35" spans="1:7" ht="15.5" x14ac:dyDescent="0.35">
      <c r="A35" s="630" t="s">
        <v>184</v>
      </c>
      <c r="B35" s="675" t="s">
        <v>430</v>
      </c>
      <c r="C35" s="681"/>
      <c r="D35" s="681"/>
      <c r="E35" s="681">
        <f t="shared" si="0"/>
        <v>0</v>
      </c>
      <c r="F35" s="683"/>
    </row>
    <row r="36" spans="1:7" ht="15.5" x14ac:dyDescent="0.35">
      <c r="A36" s="630" t="s">
        <v>169</v>
      </c>
      <c r="B36" s="675" t="s">
        <v>431</v>
      </c>
      <c r="C36" s="681"/>
      <c r="D36" s="681"/>
      <c r="E36" s="681">
        <f t="shared" si="0"/>
        <v>0</v>
      </c>
      <c r="F36" s="683"/>
    </row>
    <row r="37" spans="1:7" ht="30" x14ac:dyDescent="0.35">
      <c r="A37" s="630" t="s">
        <v>125</v>
      </c>
      <c r="B37" s="675" t="s">
        <v>432</v>
      </c>
      <c r="C37" s="681"/>
      <c r="D37" s="681"/>
      <c r="E37" s="681">
        <f t="shared" si="0"/>
        <v>0</v>
      </c>
      <c r="F37" s="683"/>
    </row>
    <row r="38" spans="1:7" ht="15.5" x14ac:dyDescent="0.35">
      <c r="A38" s="630" t="s">
        <v>186</v>
      </c>
      <c r="B38" s="675" t="s">
        <v>433</v>
      </c>
      <c r="C38" s="681"/>
      <c r="D38" s="681"/>
      <c r="E38" s="681">
        <f t="shared" si="0"/>
        <v>0</v>
      </c>
      <c r="F38" s="683"/>
    </row>
    <row r="39" spans="1:7" ht="15.5" x14ac:dyDescent="0.35">
      <c r="A39" s="630" t="s">
        <v>169</v>
      </c>
      <c r="B39" s="675" t="s">
        <v>434</v>
      </c>
      <c r="C39" s="681"/>
      <c r="D39" s="681"/>
      <c r="E39" s="681">
        <f t="shared" si="0"/>
        <v>0</v>
      </c>
      <c r="F39" s="683"/>
    </row>
    <row r="40" spans="1:7" ht="15.5" x14ac:dyDescent="0.35">
      <c r="A40" s="630" t="s">
        <v>125</v>
      </c>
      <c r="B40" s="675" t="s">
        <v>435</v>
      </c>
      <c r="C40" s="681"/>
      <c r="D40" s="681"/>
      <c r="E40" s="681">
        <f t="shared" si="0"/>
        <v>0</v>
      </c>
      <c r="F40" s="683"/>
    </row>
    <row r="41" spans="1:7" ht="15.5" x14ac:dyDescent="0.35">
      <c r="A41" s="630" t="s">
        <v>436</v>
      </c>
      <c r="B41" s="675" t="s">
        <v>437</v>
      </c>
      <c r="C41" s="681"/>
      <c r="D41" s="681"/>
      <c r="E41" s="681">
        <f t="shared" si="0"/>
        <v>0</v>
      </c>
      <c r="F41" s="683"/>
    </row>
    <row r="42" spans="1:7" ht="18" x14ac:dyDescent="0.4">
      <c r="C42" s="851"/>
      <c r="D42" s="851"/>
      <c r="E42" s="851"/>
      <c r="F42" s="851"/>
      <c r="G42" s="741"/>
    </row>
    <row r="43" spans="1:7" ht="17.5" x14ac:dyDescent="0.35">
      <c r="C43" s="852"/>
      <c r="D43" s="852"/>
      <c r="E43" s="852"/>
      <c r="F43" s="852"/>
      <c r="G43" s="742"/>
    </row>
    <row r="44" spans="1:7" ht="18" x14ac:dyDescent="0.35">
      <c r="C44" s="852"/>
      <c r="D44" s="853"/>
      <c r="E44" s="853"/>
      <c r="F44" s="853"/>
    </row>
    <row r="45" spans="1:7" ht="18" x14ac:dyDescent="0.35">
      <c r="C45" s="743"/>
      <c r="D45" s="744"/>
      <c r="E45" s="744"/>
      <c r="F45" s="745"/>
    </row>
    <row r="46" spans="1:7" ht="18" x14ac:dyDescent="0.35">
      <c r="C46" s="743"/>
      <c r="D46" s="744"/>
      <c r="E46" s="744"/>
      <c r="F46" s="745"/>
    </row>
  </sheetData>
  <mergeCells count="14">
    <mergeCell ref="A1:B1"/>
    <mergeCell ref="E1:F1"/>
    <mergeCell ref="A2:B2"/>
    <mergeCell ref="A4:F4"/>
    <mergeCell ref="A5:F5"/>
    <mergeCell ref="C42:F42"/>
    <mergeCell ref="C43:F43"/>
    <mergeCell ref="C44:F44"/>
    <mergeCell ref="E6:F6"/>
    <mergeCell ref="A7:A8"/>
    <mergeCell ref="B7:B8"/>
    <mergeCell ref="C7:C8"/>
    <mergeCell ref="D7:D8"/>
    <mergeCell ref="E7:F7"/>
  </mergeCells>
  <pageMargins left="0.75" right="0.75" top="0.5" bottom="0.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67"/>
  <sheetViews>
    <sheetView view="pageBreakPreview" topLeftCell="A57" zoomScale="85" zoomScaleNormal="85" zoomScaleSheetLayoutView="85" workbookViewId="0">
      <selection activeCell="I1" sqref="I1:S1048576"/>
    </sheetView>
  </sheetViews>
  <sheetFormatPr defaultColWidth="10" defaultRowHeight="14.5" x14ac:dyDescent="0.35"/>
  <cols>
    <col min="1" max="1" width="6.54296875" style="697" customWidth="1"/>
    <col min="2" max="2" width="48.453125" style="697" customWidth="1"/>
    <col min="3" max="3" width="16.90625" style="696" customWidth="1"/>
    <col min="4" max="4" width="16.81640625" style="697" customWidth="1"/>
    <col min="5" max="5" width="16.81640625" style="839" customWidth="1"/>
    <col min="6" max="6" width="16.81640625" style="697" customWidth="1"/>
    <col min="7" max="8" width="10.7265625" style="698" customWidth="1"/>
    <col min="9" max="245" width="10" style="697"/>
    <col min="246" max="246" width="6.54296875" style="697" customWidth="1"/>
    <col min="247" max="247" width="54.81640625" style="697" customWidth="1"/>
    <col min="248" max="248" width="21.1796875" style="697" customWidth="1"/>
    <col min="249" max="249" width="20.453125" style="697" customWidth="1"/>
    <col min="250" max="250" width="22.1796875" style="697" customWidth="1"/>
    <col min="251" max="251" width="21.54296875" style="697" customWidth="1"/>
    <col min="252" max="252" width="15.54296875" style="697" customWidth="1"/>
    <col min="253" max="253" width="15" style="697" customWidth="1"/>
    <col min="254" max="254" width="26.453125" style="697" customWidth="1"/>
    <col min="255" max="255" width="18.453125" style="697" customWidth="1"/>
    <col min="256" max="501" width="10" style="697"/>
    <col min="502" max="502" width="6.54296875" style="697" customWidth="1"/>
    <col min="503" max="503" width="54.81640625" style="697" customWidth="1"/>
    <col min="504" max="504" width="21.1796875" style="697" customWidth="1"/>
    <col min="505" max="505" width="20.453125" style="697" customWidth="1"/>
    <col min="506" max="506" width="22.1796875" style="697" customWidth="1"/>
    <col min="507" max="507" width="21.54296875" style="697" customWidth="1"/>
    <col min="508" max="508" width="15.54296875" style="697" customWidth="1"/>
    <col min="509" max="509" width="15" style="697" customWidth="1"/>
    <col min="510" max="510" width="26.453125" style="697" customWidth="1"/>
    <col min="511" max="511" width="18.453125" style="697" customWidth="1"/>
    <col min="512" max="757" width="10" style="697"/>
    <col min="758" max="758" width="6.54296875" style="697" customWidth="1"/>
    <col min="759" max="759" width="54.81640625" style="697" customWidth="1"/>
    <col min="760" max="760" width="21.1796875" style="697" customWidth="1"/>
    <col min="761" max="761" width="20.453125" style="697" customWidth="1"/>
    <col min="762" max="762" width="22.1796875" style="697" customWidth="1"/>
    <col min="763" max="763" width="21.54296875" style="697" customWidth="1"/>
    <col min="764" max="764" width="15.54296875" style="697" customWidth="1"/>
    <col min="765" max="765" width="15" style="697" customWidth="1"/>
    <col min="766" max="766" width="26.453125" style="697" customWidth="1"/>
    <col min="767" max="767" width="18.453125" style="697" customWidth="1"/>
    <col min="768" max="1013" width="10" style="697"/>
    <col min="1014" max="1014" width="6.54296875" style="697" customWidth="1"/>
    <col min="1015" max="1015" width="54.81640625" style="697" customWidth="1"/>
    <col min="1016" max="1016" width="21.1796875" style="697" customWidth="1"/>
    <col min="1017" max="1017" width="20.453125" style="697" customWidth="1"/>
    <col min="1018" max="1018" width="22.1796875" style="697" customWidth="1"/>
    <col min="1019" max="1019" width="21.54296875" style="697" customWidth="1"/>
    <col min="1020" max="1020" width="15.54296875" style="697" customWidth="1"/>
    <col min="1021" max="1021" width="15" style="697" customWidth="1"/>
    <col min="1022" max="1022" width="26.453125" style="697" customWidth="1"/>
    <col min="1023" max="1023" width="18.453125" style="697" customWidth="1"/>
    <col min="1024" max="1269" width="10" style="697"/>
    <col min="1270" max="1270" width="6.54296875" style="697" customWidth="1"/>
    <col min="1271" max="1271" width="54.81640625" style="697" customWidth="1"/>
    <col min="1272" max="1272" width="21.1796875" style="697" customWidth="1"/>
    <col min="1273" max="1273" width="20.453125" style="697" customWidth="1"/>
    <col min="1274" max="1274" width="22.1796875" style="697" customWidth="1"/>
    <col min="1275" max="1275" width="21.54296875" style="697" customWidth="1"/>
    <col min="1276" max="1276" width="15.54296875" style="697" customWidth="1"/>
    <col min="1277" max="1277" width="15" style="697" customWidth="1"/>
    <col min="1278" max="1278" width="26.453125" style="697" customWidth="1"/>
    <col min="1279" max="1279" width="18.453125" style="697" customWidth="1"/>
    <col min="1280" max="1525" width="10" style="697"/>
    <col min="1526" max="1526" width="6.54296875" style="697" customWidth="1"/>
    <col min="1527" max="1527" width="54.81640625" style="697" customWidth="1"/>
    <col min="1528" max="1528" width="21.1796875" style="697" customWidth="1"/>
    <col min="1529" max="1529" width="20.453125" style="697" customWidth="1"/>
    <col min="1530" max="1530" width="22.1796875" style="697" customWidth="1"/>
    <col min="1531" max="1531" width="21.54296875" style="697" customWidth="1"/>
    <col min="1532" max="1532" width="15.54296875" style="697" customWidth="1"/>
    <col min="1533" max="1533" width="15" style="697" customWidth="1"/>
    <col min="1534" max="1534" width="26.453125" style="697" customWidth="1"/>
    <col min="1535" max="1535" width="18.453125" style="697" customWidth="1"/>
    <col min="1536" max="1781" width="10" style="697"/>
    <col min="1782" max="1782" width="6.54296875" style="697" customWidth="1"/>
    <col min="1783" max="1783" width="54.81640625" style="697" customWidth="1"/>
    <col min="1784" max="1784" width="21.1796875" style="697" customWidth="1"/>
    <col min="1785" max="1785" width="20.453125" style="697" customWidth="1"/>
    <col min="1786" max="1786" width="22.1796875" style="697" customWidth="1"/>
    <col min="1787" max="1787" width="21.54296875" style="697" customWidth="1"/>
    <col min="1788" max="1788" width="15.54296875" style="697" customWidth="1"/>
    <col min="1789" max="1789" width="15" style="697" customWidth="1"/>
    <col min="1790" max="1790" width="26.453125" style="697" customWidth="1"/>
    <col min="1791" max="1791" width="18.453125" style="697" customWidth="1"/>
    <col min="1792" max="2037" width="10" style="697"/>
    <col min="2038" max="2038" width="6.54296875" style="697" customWidth="1"/>
    <col min="2039" max="2039" width="54.81640625" style="697" customWidth="1"/>
    <col min="2040" max="2040" width="21.1796875" style="697" customWidth="1"/>
    <col min="2041" max="2041" width="20.453125" style="697" customWidth="1"/>
    <col min="2042" max="2042" width="22.1796875" style="697" customWidth="1"/>
    <col min="2043" max="2043" width="21.54296875" style="697" customWidth="1"/>
    <col min="2044" max="2044" width="15.54296875" style="697" customWidth="1"/>
    <col min="2045" max="2045" width="15" style="697" customWidth="1"/>
    <col min="2046" max="2046" width="26.453125" style="697" customWidth="1"/>
    <col min="2047" max="2047" width="18.453125" style="697" customWidth="1"/>
    <col min="2048" max="2293" width="10" style="697"/>
    <col min="2294" max="2294" width="6.54296875" style="697" customWidth="1"/>
    <col min="2295" max="2295" width="54.81640625" style="697" customWidth="1"/>
    <col min="2296" max="2296" width="21.1796875" style="697" customWidth="1"/>
    <col min="2297" max="2297" width="20.453125" style="697" customWidth="1"/>
    <col min="2298" max="2298" width="22.1796875" style="697" customWidth="1"/>
    <col min="2299" max="2299" width="21.54296875" style="697" customWidth="1"/>
    <col min="2300" max="2300" width="15.54296875" style="697" customWidth="1"/>
    <col min="2301" max="2301" width="15" style="697" customWidth="1"/>
    <col min="2302" max="2302" width="26.453125" style="697" customWidth="1"/>
    <col min="2303" max="2303" width="18.453125" style="697" customWidth="1"/>
    <col min="2304" max="2549" width="10" style="697"/>
    <col min="2550" max="2550" width="6.54296875" style="697" customWidth="1"/>
    <col min="2551" max="2551" width="54.81640625" style="697" customWidth="1"/>
    <col min="2552" max="2552" width="21.1796875" style="697" customWidth="1"/>
    <col min="2553" max="2553" width="20.453125" style="697" customWidth="1"/>
    <col min="2554" max="2554" width="22.1796875" style="697" customWidth="1"/>
    <col min="2555" max="2555" width="21.54296875" style="697" customWidth="1"/>
    <col min="2556" max="2556" width="15.54296875" style="697" customWidth="1"/>
    <col min="2557" max="2557" width="15" style="697" customWidth="1"/>
    <col min="2558" max="2558" width="26.453125" style="697" customWidth="1"/>
    <col min="2559" max="2559" width="18.453125" style="697" customWidth="1"/>
    <col min="2560" max="2805" width="10" style="697"/>
    <col min="2806" max="2806" width="6.54296875" style="697" customWidth="1"/>
    <col min="2807" max="2807" width="54.81640625" style="697" customWidth="1"/>
    <col min="2808" max="2808" width="21.1796875" style="697" customWidth="1"/>
    <col min="2809" max="2809" width="20.453125" style="697" customWidth="1"/>
    <col min="2810" max="2810" width="22.1796875" style="697" customWidth="1"/>
    <col min="2811" max="2811" width="21.54296875" style="697" customWidth="1"/>
    <col min="2812" max="2812" width="15.54296875" style="697" customWidth="1"/>
    <col min="2813" max="2813" width="15" style="697" customWidth="1"/>
    <col min="2814" max="2814" width="26.453125" style="697" customWidth="1"/>
    <col min="2815" max="2815" width="18.453125" style="697" customWidth="1"/>
    <col min="2816" max="3061" width="10" style="697"/>
    <col min="3062" max="3062" width="6.54296875" style="697" customWidth="1"/>
    <col min="3063" max="3063" width="54.81640625" style="697" customWidth="1"/>
    <col min="3064" max="3064" width="21.1796875" style="697" customWidth="1"/>
    <col min="3065" max="3065" width="20.453125" style="697" customWidth="1"/>
    <col min="3066" max="3066" width="22.1796875" style="697" customWidth="1"/>
    <col min="3067" max="3067" width="21.54296875" style="697" customWidth="1"/>
    <col min="3068" max="3068" width="15.54296875" style="697" customWidth="1"/>
    <col min="3069" max="3069" width="15" style="697" customWidth="1"/>
    <col min="3070" max="3070" width="26.453125" style="697" customWidth="1"/>
    <col min="3071" max="3071" width="18.453125" style="697" customWidth="1"/>
    <col min="3072" max="3317" width="10" style="697"/>
    <col min="3318" max="3318" width="6.54296875" style="697" customWidth="1"/>
    <col min="3319" max="3319" width="54.81640625" style="697" customWidth="1"/>
    <col min="3320" max="3320" width="21.1796875" style="697" customWidth="1"/>
    <col min="3321" max="3321" width="20.453125" style="697" customWidth="1"/>
    <col min="3322" max="3322" width="22.1796875" style="697" customWidth="1"/>
    <col min="3323" max="3323" width="21.54296875" style="697" customWidth="1"/>
    <col min="3324" max="3324" width="15.54296875" style="697" customWidth="1"/>
    <col min="3325" max="3325" width="15" style="697" customWidth="1"/>
    <col min="3326" max="3326" width="26.453125" style="697" customWidth="1"/>
    <col min="3327" max="3327" width="18.453125" style="697" customWidth="1"/>
    <col min="3328" max="3573" width="10" style="697"/>
    <col min="3574" max="3574" width="6.54296875" style="697" customWidth="1"/>
    <col min="3575" max="3575" width="54.81640625" style="697" customWidth="1"/>
    <col min="3576" max="3576" width="21.1796875" style="697" customWidth="1"/>
    <col min="3577" max="3577" width="20.453125" style="697" customWidth="1"/>
    <col min="3578" max="3578" width="22.1796875" style="697" customWidth="1"/>
    <col min="3579" max="3579" width="21.54296875" style="697" customWidth="1"/>
    <col min="3580" max="3580" width="15.54296875" style="697" customWidth="1"/>
    <col min="3581" max="3581" width="15" style="697" customWidth="1"/>
    <col min="3582" max="3582" width="26.453125" style="697" customWidth="1"/>
    <col min="3583" max="3583" width="18.453125" style="697" customWidth="1"/>
    <col min="3584" max="3829" width="10" style="697"/>
    <col min="3830" max="3830" width="6.54296875" style="697" customWidth="1"/>
    <col min="3831" max="3831" width="54.81640625" style="697" customWidth="1"/>
    <col min="3832" max="3832" width="21.1796875" style="697" customWidth="1"/>
    <col min="3833" max="3833" width="20.453125" style="697" customWidth="1"/>
    <col min="3834" max="3834" width="22.1796875" style="697" customWidth="1"/>
    <col min="3835" max="3835" width="21.54296875" style="697" customWidth="1"/>
    <col min="3836" max="3836" width="15.54296875" style="697" customWidth="1"/>
    <col min="3837" max="3837" width="15" style="697" customWidth="1"/>
    <col min="3838" max="3838" width="26.453125" style="697" customWidth="1"/>
    <col min="3839" max="3839" width="18.453125" style="697" customWidth="1"/>
    <col min="3840" max="4085" width="10" style="697"/>
    <col min="4086" max="4086" width="6.54296875" style="697" customWidth="1"/>
    <col min="4087" max="4087" width="54.81640625" style="697" customWidth="1"/>
    <col min="4088" max="4088" width="21.1796875" style="697" customWidth="1"/>
    <col min="4089" max="4089" width="20.453125" style="697" customWidth="1"/>
    <col min="4090" max="4090" width="22.1796875" style="697" customWidth="1"/>
    <col min="4091" max="4091" width="21.54296875" style="697" customWidth="1"/>
    <col min="4092" max="4092" width="15.54296875" style="697" customWidth="1"/>
    <col min="4093" max="4093" width="15" style="697" customWidth="1"/>
    <col min="4094" max="4094" width="26.453125" style="697" customWidth="1"/>
    <col min="4095" max="4095" width="18.453125" style="697" customWidth="1"/>
    <col min="4096" max="4341" width="10" style="697"/>
    <col min="4342" max="4342" width="6.54296875" style="697" customWidth="1"/>
    <col min="4343" max="4343" width="54.81640625" style="697" customWidth="1"/>
    <col min="4344" max="4344" width="21.1796875" style="697" customWidth="1"/>
    <col min="4345" max="4345" width="20.453125" style="697" customWidth="1"/>
    <col min="4346" max="4346" width="22.1796875" style="697" customWidth="1"/>
    <col min="4347" max="4347" width="21.54296875" style="697" customWidth="1"/>
    <col min="4348" max="4348" width="15.54296875" style="697" customWidth="1"/>
    <col min="4349" max="4349" width="15" style="697" customWidth="1"/>
    <col min="4350" max="4350" width="26.453125" style="697" customWidth="1"/>
    <col min="4351" max="4351" width="18.453125" style="697" customWidth="1"/>
    <col min="4352" max="4597" width="10" style="697"/>
    <col min="4598" max="4598" width="6.54296875" style="697" customWidth="1"/>
    <col min="4599" max="4599" width="54.81640625" style="697" customWidth="1"/>
    <col min="4600" max="4600" width="21.1796875" style="697" customWidth="1"/>
    <col min="4601" max="4601" width="20.453125" style="697" customWidth="1"/>
    <col min="4602" max="4602" width="22.1796875" style="697" customWidth="1"/>
    <col min="4603" max="4603" width="21.54296875" style="697" customWidth="1"/>
    <col min="4604" max="4604" width="15.54296875" style="697" customWidth="1"/>
    <col min="4605" max="4605" width="15" style="697" customWidth="1"/>
    <col min="4606" max="4606" width="26.453125" style="697" customWidth="1"/>
    <col min="4607" max="4607" width="18.453125" style="697" customWidth="1"/>
    <col min="4608" max="4853" width="10" style="697"/>
    <col min="4854" max="4854" width="6.54296875" style="697" customWidth="1"/>
    <col min="4855" max="4855" width="54.81640625" style="697" customWidth="1"/>
    <col min="4856" max="4856" width="21.1796875" style="697" customWidth="1"/>
    <col min="4857" max="4857" width="20.453125" style="697" customWidth="1"/>
    <col min="4858" max="4858" width="22.1796875" style="697" customWidth="1"/>
    <col min="4859" max="4859" width="21.54296875" style="697" customWidth="1"/>
    <col min="4860" max="4860" width="15.54296875" style="697" customWidth="1"/>
    <col min="4861" max="4861" width="15" style="697" customWidth="1"/>
    <col min="4862" max="4862" width="26.453125" style="697" customWidth="1"/>
    <col min="4863" max="4863" width="18.453125" style="697" customWidth="1"/>
    <col min="4864" max="5109" width="10" style="697"/>
    <col min="5110" max="5110" width="6.54296875" style="697" customWidth="1"/>
    <col min="5111" max="5111" width="54.81640625" style="697" customWidth="1"/>
    <col min="5112" max="5112" width="21.1796875" style="697" customWidth="1"/>
    <col min="5113" max="5113" width="20.453125" style="697" customWidth="1"/>
    <col min="5114" max="5114" width="22.1796875" style="697" customWidth="1"/>
    <col min="5115" max="5115" width="21.54296875" style="697" customWidth="1"/>
    <col min="5116" max="5116" width="15.54296875" style="697" customWidth="1"/>
    <col min="5117" max="5117" width="15" style="697" customWidth="1"/>
    <col min="5118" max="5118" width="26.453125" style="697" customWidth="1"/>
    <col min="5119" max="5119" width="18.453125" style="697" customWidth="1"/>
    <col min="5120" max="5365" width="10" style="697"/>
    <col min="5366" max="5366" width="6.54296875" style="697" customWidth="1"/>
    <col min="5367" max="5367" width="54.81640625" style="697" customWidth="1"/>
    <col min="5368" max="5368" width="21.1796875" style="697" customWidth="1"/>
    <col min="5369" max="5369" width="20.453125" style="697" customWidth="1"/>
    <col min="5370" max="5370" width="22.1796875" style="697" customWidth="1"/>
    <col min="5371" max="5371" width="21.54296875" style="697" customWidth="1"/>
    <col min="5372" max="5372" width="15.54296875" style="697" customWidth="1"/>
    <col min="5373" max="5373" width="15" style="697" customWidth="1"/>
    <col min="5374" max="5374" width="26.453125" style="697" customWidth="1"/>
    <col min="5375" max="5375" width="18.453125" style="697" customWidth="1"/>
    <col min="5376" max="5621" width="10" style="697"/>
    <col min="5622" max="5622" width="6.54296875" style="697" customWidth="1"/>
    <col min="5623" max="5623" width="54.81640625" style="697" customWidth="1"/>
    <col min="5624" max="5624" width="21.1796875" style="697" customWidth="1"/>
    <col min="5625" max="5625" width="20.453125" style="697" customWidth="1"/>
    <col min="5626" max="5626" width="22.1796875" style="697" customWidth="1"/>
    <col min="5627" max="5627" width="21.54296875" style="697" customWidth="1"/>
    <col min="5628" max="5628" width="15.54296875" style="697" customWidth="1"/>
    <col min="5629" max="5629" width="15" style="697" customWidth="1"/>
    <col min="5630" max="5630" width="26.453125" style="697" customWidth="1"/>
    <col min="5631" max="5631" width="18.453125" style="697" customWidth="1"/>
    <col min="5632" max="5877" width="10" style="697"/>
    <col min="5878" max="5878" width="6.54296875" style="697" customWidth="1"/>
    <col min="5879" max="5879" width="54.81640625" style="697" customWidth="1"/>
    <col min="5880" max="5880" width="21.1796875" style="697" customWidth="1"/>
    <col min="5881" max="5881" width="20.453125" style="697" customWidth="1"/>
    <col min="5882" max="5882" width="22.1796875" style="697" customWidth="1"/>
    <col min="5883" max="5883" width="21.54296875" style="697" customWidth="1"/>
    <col min="5884" max="5884" width="15.54296875" style="697" customWidth="1"/>
    <col min="5885" max="5885" width="15" style="697" customWidth="1"/>
    <col min="5886" max="5886" width="26.453125" style="697" customWidth="1"/>
    <col min="5887" max="5887" width="18.453125" style="697" customWidth="1"/>
    <col min="5888" max="6133" width="10" style="697"/>
    <col min="6134" max="6134" width="6.54296875" style="697" customWidth="1"/>
    <col min="6135" max="6135" width="54.81640625" style="697" customWidth="1"/>
    <col min="6136" max="6136" width="21.1796875" style="697" customWidth="1"/>
    <col min="6137" max="6137" width="20.453125" style="697" customWidth="1"/>
    <col min="6138" max="6138" width="22.1796875" style="697" customWidth="1"/>
    <col min="6139" max="6139" width="21.54296875" style="697" customWidth="1"/>
    <col min="6140" max="6140" width="15.54296875" style="697" customWidth="1"/>
    <col min="6141" max="6141" width="15" style="697" customWidth="1"/>
    <col min="6142" max="6142" width="26.453125" style="697" customWidth="1"/>
    <col min="6143" max="6143" width="18.453125" style="697" customWidth="1"/>
    <col min="6144" max="6389" width="10" style="697"/>
    <col min="6390" max="6390" width="6.54296875" style="697" customWidth="1"/>
    <col min="6391" max="6391" width="54.81640625" style="697" customWidth="1"/>
    <col min="6392" max="6392" width="21.1796875" style="697" customWidth="1"/>
    <col min="6393" max="6393" width="20.453125" style="697" customWidth="1"/>
    <col min="6394" max="6394" width="22.1796875" style="697" customWidth="1"/>
    <col min="6395" max="6395" width="21.54296875" style="697" customWidth="1"/>
    <col min="6396" max="6396" width="15.54296875" style="697" customWidth="1"/>
    <col min="6397" max="6397" width="15" style="697" customWidth="1"/>
    <col min="6398" max="6398" width="26.453125" style="697" customWidth="1"/>
    <col min="6399" max="6399" width="18.453125" style="697" customWidth="1"/>
    <col min="6400" max="6645" width="10" style="697"/>
    <col min="6646" max="6646" width="6.54296875" style="697" customWidth="1"/>
    <col min="6647" max="6647" width="54.81640625" style="697" customWidth="1"/>
    <col min="6648" max="6648" width="21.1796875" style="697" customWidth="1"/>
    <col min="6649" max="6649" width="20.453125" style="697" customWidth="1"/>
    <col min="6650" max="6650" width="22.1796875" style="697" customWidth="1"/>
    <col min="6651" max="6651" width="21.54296875" style="697" customWidth="1"/>
    <col min="6652" max="6652" width="15.54296875" style="697" customWidth="1"/>
    <col min="6653" max="6653" width="15" style="697" customWidth="1"/>
    <col min="6654" max="6654" width="26.453125" style="697" customWidth="1"/>
    <col min="6655" max="6655" width="18.453125" style="697" customWidth="1"/>
    <col min="6656" max="6901" width="10" style="697"/>
    <col min="6902" max="6902" width="6.54296875" style="697" customWidth="1"/>
    <col min="6903" max="6903" width="54.81640625" style="697" customWidth="1"/>
    <col min="6904" max="6904" width="21.1796875" style="697" customWidth="1"/>
    <col min="6905" max="6905" width="20.453125" style="697" customWidth="1"/>
    <col min="6906" max="6906" width="22.1796875" style="697" customWidth="1"/>
    <col min="6907" max="6907" width="21.54296875" style="697" customWidth="1"/>
    <col min="6908" max="6908" width="15.54296875" style="697" customWidth="1"/>
    <col min="6909" max="6909" width="15" style="697" customWidth="1"/>
    <col min="6910" max="6910" width="26.453125" style="697" customWidth="1"/>
    <col min="6911" max="6911" width="18.453125" style="697" customWidth="1"/>
    <col min="6912" max="7157" width="10" style="697"/>
    <col min="7158" max="7158" width="6.54296875" style="697" customWidth="1"/>
    <col min="7159" max="7159" width="54.81640625" style="697" customWidth="1"/>
    <col min="7160" max="7160" width="21.1796875" style="697" customWidth="1"/>
    <col min="7161" max="7161" width="20.453125" style="697" customWidth="1"/>
    <col min="7162" max="7162" width="22.1796875" style="697" customWidth="1"/>
    <col min="7163" max="7163" width="21.54296875" style="697" customWidth="1"/>
    <col min="7164" max="7164" width="15.54296875" style="697" customWidth="1"/>
    <col min="7165" max="7165" width="15" style="697" customWidth="1"/>
    <col min="7166" max="7166" width="26.453125" style="697" customWidth="1"/>
    <col min="7167" max="7167" width="18.453125" style="697" customWidth="1"/>
    <col min="7168" max="7413" width="10" style="697"/>
    <col min="7414" max="7414" width="6.54296875" style="697" customWidth="1"/>
    <col min="7415" max="7415" width="54.81640625" style="697" customWidth="1"/>
    <col min="7416" max="7416" width="21.1796875" style="697" customWidth="1"/>
    <col min="7417" max="7417" width="20.453125" style="697" customWidth="1"/>
    <col min="7418" max="7418" width="22.1796875" style="697" customWidth="1"/>
    <col min="7419" max="7419" width="21.54296875" style="697" customWidth="1"/>
    <col min="7420" max="7420" width="15.54296875" style="697" customWidth="1"/>
    <col min="7421" max="7421" width="15" style="697" customWidth="1"/>
    <col min="7422" max="7422" width="26.453125" style="697" customWidth="1"/>
    <col min="7423" max="7423" width="18.453125" style="697" customWidth="1"/>
    <col min="7424" max="7669" width="10" style="697"/>
    <col min="7670" max="7670" width="6.54296875" style="697" customWidth="1"/>
    <col min="7671" max="7671" width="54.81640625" style="697" customWidth="1"/>
    <col min="7672" max="7672" width="21.1796875" style="697" customWidth="1"/>
    <col min="7673" max="7673" width="20.453125" style="697" customWidth="1"/>
    <col min="7674" max="7674" width="22.1796875" style="697" customWidth="1"/>
    <col min="7675" max="7675" width="21.54296875" style="697" customWidth="1"/>
    <col min="7676" max="7676" width="15.54296875" style="697" customWidth="1"/>
    <col min="7677" max="7677" width="15" style="697" customWidth="1"/>
    <col min="7678" max="7678" width="26.453125" style="697" customWidth="1"/>
    <col min="7679" max="7679" width="18.453125" style="697" customWidth="1"/>
    <col min="7680" max="7925" width="10" style="697"/>
    <col min="7926" max="7926" width="6.54296875" style="697" customWidth="1"/>
    <col min="7927" max="7927" width="54.81640625" style="697" customWidth="1"/>
    <col min="7928" max="7928" width="21.1796875" style="697" customWidth="1"/>
    <col min="7929" max="7929" width="20.453125" style="697" customWidth="1"/>
    <col min="7930" max="7930" width="22.1796875" style="697" customWidth="1"/>
    <col min="7931" max="7931" width="21.54296875" style="697" customWidth="1"/>
    <col min="7932" max="7932" width="15.54296875" style="697" customWidth="1"/>
    <col min="7933" max="7933" width="15" style="697" customWidth="1"/>
    <col min="7934" max="7934" width="26.453125" style="697" customWidth="1"/>
    <col min="7935" max="7935" width="18.453125" style="697" customWidth="1"/>
    <col min="7936" max="8181" width="10" style="697"/>
    <col min="8182" max="8182" width="6.54296875" style="697" customWidth="1"/>
    <col min="8183" max="8183" width="54.81640625" style="697" customWidth="1"/>
    <col min="8184" max="8184" width="21.1796875" style="697" customWidth="1"/>
    <col min="8185" max="8185" width="20.453125" style="697" customWidth="1"/>
    <col min="8186" max="8186" width="22.1796875" style="697" customWidth="1"/>
    <col min="8187" max="8187" width="21.54296875" style="697" customWidth="1"/>
    <col min="8188" max="8188" width="15.54296875" style="697" customWidth="1"/>
    <col min="8189" max="8189" width="15" style="697" customWidth="1"/>
    <col min="8190" max="8190" width="26.453125" style="697" customWidth="1"/>
    <col min="8191" max="8191" width="18.453125" style="697" customWidth="1"/>
    <col min="8192" max="8437" width="10" style="697"/>
    <col min="8438" max="8438" width="6.54296875" style="697" customWidth="1"/>
    <col min="8439" max="8439" width="54.81640625" style="697" customWidth="1"/>
    <col min="8440" max="8440" width="21.1796875" style="697" customWidth="1"/>
    <col min="8441" max="8441" width="20.453125" style="697" customWidth="1"/>
    <col min="8442" max="8442" width="22.1796875" style="697" customWidth="1"/>
    <col min="8443" max="8443" width="21.54296875" style="697" customWidth="1"/>
    <col min="8444" max="8444" width="15.54296875" style="697" customWidth="1"/>
    <col min="8445" max="8445" width="15" style="697" customWidth="1"/>
    <col min="8446" max="8446" width="26.453125" style="697" customWidth="1"/>
    <col min="8447" max="8447" width="18.453125" style="697" customWidth="1"/>
    <col min="8448" max="8693" width="10" style="697"/>
    <col min="8694" max="8694" width="6.54296875" style="697" customWidth="1"/>
    <col min="8695" max="8695" width="54.81640625" style="697" customWidth="1"/>
    <col min="8696" max="8696" width="21.1796875" style="697" customWidth="1"/>
    <col min="8697" max="8697" width="20.453125" style="697" customWidth="1"/>
    <col min="8698" max="8698" width="22.1796875" style="697" customWidth="1"/>
    <col min="8699" max="8699" width="21.54296875" style="697" customWidth="1"/>
    <col min="8700" max="8700" width="15.54296875" style="697" customWidth="1"/>
    <col min="8701" max="8701" width="15" style="697" customWidth="1"/>
    <col min="8702" max="8702" width="26.453125" style="697" customWidth="1"/>
    <col min="8703" max="8703" width="18.453125" style="697" customWidth="1"/>
    <col min="8704" max="8949" width="10" style="697"/>
    <col min="8950" max="8950" width="6.54296875" style="697" customWidth="1"/>
    <col min="8951" max="8951" width="54.81640625" style="697" customWidth="1"/>
    <col min="8952" max="8952" width="21.1796875" style="697" customWidth="1"/>
    <col min="8953" max="8953" width="20.453125" style="697" customWidth="1"/>
    <col min="8954" max="8954" width="22.1796875" style="697" customWidth="1"/>
    <col min="8955" max="8955" width="21.54296875" style="697" customWidth="1"/>
    <col min="8956" max="8956" width="15.54296875" style="697" customWidth="1"/>
    <col min="8957" max="8957" width="15" style="697" customWidth="1"/>
    <col min="8958" max="8958" width="26.453125" style="697" customWidth="1"/>
    <col min="8959" max="8959" width="18.453125" style="697" customWidth="1"/>
    <col min="8960" max="9205" width="10" style="697"/>
    <col min="9206" max="9206" width="6.54296875" style="697" customWidth="1"/>
    <col min="9207" max="9207" width="54.81640625" style="697" customWidth="1"/>
    <col min="9208" max="9208" width="21.1796875" style="697" customWidth="1"/>
    <col min="9209" max="9209" width="20.453125" style="697" customWidth="1"/>
    <col min="9210" max="9210" width="22.1796875" style="697" customWidth="1"/>
    <col min="9211" max="9211" width="21.54296875" style="697" customWidth="1"/>
    <col min="9212" max="9212" width="15.54296875" style="697" customWidth="1"/>
    <col min="9213" max="9213" width="15" style="697" customWidth="1"/>
    <col min="9214" max="9214" width="26.453125" style="697" customWidth="1"/>
    <col min="9215" max="9215" width="18.453125" style="697" customWidth="1"/>
    <col min="9216" max="9461" width="10" style="697"/>
    <col min="9462" max="9462" width="6.54296875" style="697" customWidth="1"/>
    <col min="9463" max="9463" width="54.81640625" style="697" customWidth="1"/>
    <col min="9464" max="9464" width="21.1796875" style="697" customWidth="1"/>
    <col min="9465" max="9465" width="20.453125" style="697" customWidth="1"/>
    <col min="9466" max="9466" width="22.1796875" style="697" customWidth="1"/>
    <col min="9467" max="9467" width="21.54296875" style="697" customWidth="1"/>
    <col min="9468" max="9468" width="15.54296875" style="697" customWidth="1"/>
    <col min="9469" max="9469" width="15" style="697" customWidth="1"/>
    <col min="9470" max="9470" width="26.453125" style="697" customWidth="1"/>
    <col min="9471" max="9471" width="18.453125" style="697" customWidth="1"/>
    <col min="9472" max="9717" width="10" style="697"/>
    <col min="9718" max="9718" width="6.54296875" style="697" customWidth="1"/>
    <col min="9719" max="9719" width="54.81640625" style="697" customWidth="1"/>
    <col min="9720" max="9720" width="21.1796875" style="697" customWidth="1"/>
    <col min="9721" max="9721" width="20.453125" style="697" customWidth="1"/>
    <col min="9722" max="9722" width="22.1796875" style="697" customWidth="1"/>
    <col min="9723" max="9723" width="21.54296875" style="697" customWidth="1"/>
    <col min="9724" max="9724" width="15.54296875" style="697" customWidth="1"/>
    <col min="9725" max="9725" width="15" style="697" customWidth="1"/>
    <col min="9726" max="9726" width="26.453125" style="697" customWidth="1"/>
    <col min="9727" max="9727" width="18.453125" style="697" customWidth="1"/>
    <col min="9728" max="9973" width="10" style="697"/>
    <col min="9974" max="9974" width="6.54296875" style="697" customWidth="1"/>
    <col min="9975" max="9975" width="54.81640625" style="697" customWidth="1"/>
    <col min="9976" max="9976" width="21.1796875" style="697" customWidth="1"/>
    <col min="9977" max="9977" width="20.453125" style="697" customWidth="1"/>
    <col min="9978" max="9978" width="22.1796875" style="697" customWidth="1"/>
    <col min="9979" max="9979" width="21.54296875" style="697" customWidth="1"/>
    <col min="9980" max="9980" width="15.54296875" style="697" customWidth="1"/>
    <col min="9981" max="9981" width="15" style="697" customWidth="1"/>
    <col min="9982" max="9982" width="26.453125" style="697" customWidth="1"/>
    <col min="9983" max="9983" width="18.453125" style="697" customWidth="1"/>
    <col min="9984" max="10229" width="10" style="697"/>
    <col min="10230" max="10230" width="6.54296875" style="697" customWidth="1"/>
    <col min="10231" max="10231" width="54.81640625" style="697" customWidth="1"/>
    <col min="10232" max="10232" width="21.1796875" style="697" customWidth="1"/>
    <col min="10233" max="10233" width="20.453125" style="697" customWidth="1"/>
    <col min="10234" max="10234" width="22.1796875" style="697" customWidth="1"/>
    <col min="10235" max="10235" width="21.54296875" style="697" customWidth="1"/>
    <col min="10236" max="10236" width="15.54296875" style="697" customWidth="1"/>
    <col min="10237" max="10237" width="15" style="697" customWidth="1"/>
    <col min="10238" max="10238" width="26.453125" style="697" customWidth="1"/>
    <col min="10239" max="10239" width="18.453125" style="697" customWidth="1"/>
    <col min="10240" max="10485" width="10" style="697"/>
    <col min="10486" max="10486" width="6.54296875" style="697" customWidth="1"/>
    <col min="10487" max="10487" width="54.81640625" style="697" customWidth="1"/>
    <col min="10488" max="10488" width="21.1796875" style="697" customWidth="1"/>
    <col min="10489" max="10489" width="20.453125" style="697" customWidth="1"/>
    <col min="10490" max="10490" width="22.1796875" style="697" customWidth="1"/>
    <col min="10491" max="10491" width="21.54296875" style="697" customWidth="1"/>
    <col min="10492" max="10492" width="15.54296875" style="697" customWidth="1"/>
    <col min="10493" max="10493" width="15" style="697" customWidth="1"/>
    <col min="10494" max="10494" width="26.453125" style="697" customWidth="1"/>
    <col min="10495" max="10495" width="18.453125" style="697" customWidth="1"/>
    <col min="10496" max="10741" width="10" style="697"/>
    <col min="10742" max="10742" width="6.54296875" style="697" customWidth="1"/>
    <col min="10743" max="10743" width="54.81640625" style="697" customWidth="1"/>
    <col min="10744" max="10744" width="21.1796875" style="697" customWidth="1"/>
    <col min="10745" max="10745" width="20.453125" style="697" customWidth="1"/>
    <col min="10746" max="10746" width="22.1796875" style="697" customWidth="1"/>
    <col min="10747" max="10747" width="21.54296875" style="697" customWidth="1"/>
    <col min="10748" max="10748" width="15.54296875" style="697" customWidth="1"/>
    <col min="10749" max="10749" width="15" style="697" customWidth="1"/>
    <col min="10750" max="10750" width="26.453125" style="697" customWidth="1"/>
    <col min="10751" max="10751" width="18.453125" style="697" customWidth="1"/>
    <col min="10752" max="10997" width="10" style="697"/>
    <col min="10998" max="10998" width="6.54296875" style="697" customWidth="1"/>
    <col min="10999" max="10999" width="54.81640625" style="697" customWidth="1"/>
    <col min="11000" max="11000" width="21.1796875" style="697" customWidth="1"/>
    <col min="11001" max="11001" width="20.453125" style="697" customWidth="1"/>
    <col min="11002" max="11002" width="22.1796875" style="697" customWidth="1"/>
    <col min="11003" max="11003" width="21.54296875" style="697" customWidth="1"/>
    <col min="11004" max="11004" width="15.54296875" style="697" customWidth="1"/>
    <col min="11005" max="11005" width="15" style="697" customWidth="1"/>
    <col min="11006" max="11006" width="26.453125" style="697" customWidth="1"/>
    <col min="11007" max="11007" width="18.453125" style="697" customWidth="1"/>
    <col min="11008" max="11253" width="10" style="697"/>
    <col min="11254" max="11254" width="6.54296875" style="697" customWidth="1"/>
    <col min="11255" max="11255" width="54.81640625" style="697" customWidth="1"/>
    <col min="11256" max="11256" width="21.1796875" style="697" customWidth="1"/>
    <col min="11257" max="11257" width="20.453125" style="697" customWidth="1"/>
    <col min="11258" max="11258" width="22.1796875" style="697" customWidth="1"/>
    <col min="11259" max="11259" width="21.54296875" style="697" customWidth="1"/>
    <col min="11260" max="11260" width="15.54296875" style="697" customWidth="1"/>
    <col min="11261" max="11261" width="15" style="697" customWidth="1"/>
    <col min="11262" max="11262" width="26.453125" style="697" customWidth="1"/>
    <col min="11263" max="11263" width="18.453125" style="697" customWidth="1"/>
    <col min="11264" max="11509" width="10" style="697"/>
    <col min="11510" max="11510" width="6.54296875" style="697" customWidth="1"/>
    <col min="11511" max="11511" width="54.81640625" style="697" customWidth="1"/>
    <col min="11512" max="11512" width="21.1796875" style="697" customWidth="1"/>
    <col min="11513" max="11513" width="20.453125" style="697" customWidth="1"/>
    <col min="11514" max="11514" width="22.1796875" style="697" customWidth="1"/>
    <col min="11515" max="11515" width="21.54296875" style="697" customWidth="1"/>
    <col min="11516" max="11516" width="15.54296875" style="697" customWidth="1"/>
    <col min="11517" max="11517" width="15" style="697" customWidth="1"/>
    <col min="11518" max="11518" width="26.453125" style="697" customWidth="1"/>
    <col min="11519" max="11519" width="18.453125" style="697" customWidth="1"/>
    <col min="11520" max="11765" width="10" style="697"/>
    <col min="11766" max="11766" width="6.54296875" style="697" customWidth="1"/>
    <col min="11767" max="11767" width="54.81640625" style="697" customWidth="1"/>
    <col min="11768" max="11768" width="21.1796875" style="697" customWidth="1"/>
    <col min="11769" max="11769" width="20.453125" style="697" customWidth="1"/>
    <col min="11770" max="11770" width="22.1796875" style="697" customWidth="1"/>
    <col min="11771" max="11771" width="21.54296875" style="697" customWidth="1"/>
    <col min="11772" max="11772" width="15.54296875" style="697" customWidth="1"/>
    <col min="11773" max="11773" width="15" style="697" customWidth="1"/>
    <col min="11774" max="11774" width="26.453125" style="697" customWidth="1"/>
    <col min="11775" max="11775" width="18.453125" style="697" customWidth="1"/>
    <col min="11776" max="12021" width="10" style="697"/>
    <col min="12022" max="12022" width="6.54296875" style="697" customWidth="1"/>
    <col min="12023" max="12023" width="54.81640625" style="697" customWidth="1"/>
    <col min="12024" max="12024" width="21.1796875" style="697" customWidth="1"/>
    <col min="12025" max="12025" width="20.453125" style="697" customWidth="1"/>
    <col min="12026" max="12026" width="22.1796875" style="697" customWidth="1"/>
    <col min="12027" max="12027" width="21.54296875" style="697" customWidth="1"/>
    <col min="12028" max="12028" width="15.54296875" style="697" customWidth="1"/>
    <col min="12029" max="12029" width="15" style="697" customWidth="1"/>
    <col min="12030" max="12030" width="26.453125" style="697" customWidth="1"/>
    <col min="12031" max="12031" width="18.453125" style="697" customWidth="1"/>
    <col min="12032" max="12277" width="10" style="697"/>
    <col min="12278" max="12278" width="6.54296875" style="697" customWidth="1"/>
    <col min="12279" max="12279" width="54.81640625" style="697" customWidth="1"/>
    <col min="12280" max="12280" width="21.1796875" style="697" customWidth="1"/>
    <col min="12281" max="12281" width="20.453125" style="697" customWidth="1"/>
    <col min="12282" max="12282" width="22.1796875" style="697" customWidth="1"/>
    <col min="12283" max="12283" width="21.54296875" style="697" customWidth="1"/>
    <col min="12284" max="12284" width="15.54296875" style="697" customWidth="1"/>
    <col min="12285" max="12285" width="15" style="697" customWidth="1"/>
    <col min="12286" max="12286" width="26.453125" style="697" customWidth="1"/>
    <col min="12287" max="12287" width="18.453125" style="697" customWidth="1"/>
    <col min="12288" max="12533" width="10" style="697"/>
    <col min="12534" max="12534" width="6.54296875" style="697" customWidth="1"/>
    <col min="12535" max="12535" width="54.81640625" style="697" customWidth="1"/>
    <col min="12536" max="12536" width="21.1796875" style="697" customWidth="1"/>
    <col min="12537" max="12537" width="20.453125" style="697" customWidth="1"/>
    <col min="12538" max="12538" width="22.1796875" style="697" customWidth="1"/>
    <col min="12539" max="12539" width="21.54296875" style="697" customWidth="1"/>
    <col min="12540" max="12540" width="15.54296875" style="697" customWidth="1"/>
    <col min="12541" max="12541" width="15" style="697" customWidth="1"/>
    <col min="12542" max="12542" width="26.453125" style="697" customWidth="1"/>
    <col min="12543" max="12543" width="18.453125" style="697" customWidth="1"/>
    <col min="12544" max="12789" width="10" style="697"/>
    <col min="12790" max="12790" width="6.54296875" style="697" customWidth="1"/>
    <col min="12791" max="12791" width="54.81640625" style="697" customWidth="1"/>
    <col min="12792" max="12792" width="21.1796875" style="697" customWidth="1"/>
    <col min="12793" max="12793" width="20.453125" style="697" customWidth="1"/>
    <col min="12794" max="12794" width="22.1796875" style="697" customWidth="1"/>
    <col min="12795" max="12795" width="21.54296875" style="697" customWidth="1"/>
    <col min="12796" max="12796" width="15.54296875" style="697" customWidth="1"/>
    <col min="12797" max="12797" width="15" style="697" customWidth="1"/>
    <col min="12798" max="12798" width="26.453125" style="697" customWidth="1"/>
    <col min="12799" max="12799" width="18.453125" style="697" customWidth="1"/>
    <col min="12800" max="13045" width="10" style="697"/>
    <col min="13046" max="13046" width="6.54296875" style="697" customWidth="1"/>
    <col min="13047" max="13047" width="54.81640625" style="697" customWidth="1"/>
    <col min="13048" max="13048" width="21.1796875" style="697" customWidth="1"/>
    <col min="13049" max="13049" width="20.453125" style="697" customWidth="1"/>
    <col min="13050" max="13050" width="22.1796875" style="697" customWidth="1"/>
    <col min="13051" max="13051" width="21.54296875" style="697" customWidth="1"/>
    <col min="13052" max="13052" width="15.54296875" style="697" customWidth="1"/>
    <col min="13053" max="13053" width="15" style="697" customWidth="1"/>
    <col min="13054" max="13054" width="26.453125" style="697" customWidth="1"/>
    <col min="13055" max="13055" width="18.453125" style="697" customWidth="1"/>
    <col min="13056" max="13301" width="10" style="697"/>
    <col min="13302" max="13302" width="6.54296875" style="697" customWidth="1"/>
    <col min="13303" max="13303" width="54.81640625" style="697" customWidth="1"/>
    <col min="13304" max="13304" width="21.1796875" style="697" customWidth="1"/>
    <col min="13305" max="13305" width="20.453125" style="697" customWidth="1"/>
    <col min="13306" max="13306" width="22.1796875" style="697" customWidth="1"/>
    <col min="13307" max="13307" width="21.54296875" style="697" customWidth="1"/>
    <col min="13308" max="13308" width="15.54296875" style="697" customWidth="1"/>
    <col min="13309" max="13309" width="15" style="697" customWidth="1"/>
    <col min="13310" max="13310" width="26.453125" style="697" customWidth="1"/>
    <col min="13311" max="13311" width="18.453125" style="697" customWidth="1"/>
    <col min="13312" max="13557" width="10" style="697"/>
    <col min="13558" max="13558" width="6.54296875" style="697" customWidth="1"/>
    <col min="13559" max="13559" width="54.81640625" style="697" customWidth="1"/>
    <col min="13560" max="13560" width="21.1796875" style="697" customWidth="1"/>
    <col min="13561" max="13561" width="20.453125" style="697" customWidth="1"/>
    <col min="13562" max="13562" width="22.1796875" style="697" customWidth="1"/>
    <col min="13563" max="13563" width="21.54296875" style="697" customWidth="1"/>
    <col min="13564" max="13564" width="15.54296875" style="697" customWidth="1"/>
    <col min="13565" max="13565" width="15" style="697" customWidth="1"/>
    <col min="13566" max="13566" width="26.453125" style="697" customWidth="1"/>
    <col min="13567" max="13567" width="18.453125" style="697" customWidth="1"/>
    <col min="13568" max="13813" width="10" style="697"/>
    <col min="13814" max="13814" width="6.54296875" style="697" customWidth="1"/>
    <col min="13815" max="13815" width="54.81640625" style="697" customWidth="1"/>
    <col min="13816" max="13816" width="21.1796875" style="697" customWidth="1"/>
    <col min="13817" max="13817" width="20.453125" style="697" customWidth="1"/>
    <col min="13818" max="13818" width="22.1796875" style="697" customWidth="1"/>
    <col min="13819" max="13819" width="21.54296875" style="697" customWidth="1"/>
    <col min="13820" max="13820" width="15.54296875" style="697" customWidth="1"/>
    <col min="13821" max="13821" width="15" style="697" customWidth="1"/>
    <col min="13822" max="13822" width="26.453125" style="697" customWidth="1"/>
    <col min="13823" max="13823" width="18.453125" style="697" customWidth="1"/>
    <col min="13824" max="14069" width="10" style="697"/>
    <col min="14070" max="14070" width="6.54296875" style="697" customWidth="1"/>
    <col min="14071" max="14071" width="54.81640625" style="697" customWidth="1"/>
    <col min="14072" max="14072" width="21.1796875" style="697" customWidth="1"/>
    <col min="14073" max="14073" width="20.453125" style="697" customWidth="1"/>
    <col min="14074" max="14074" width="22.1796875" style="697" customWidth="1"/>
    <col min="14075" max="14075" width="21.54296875" style="697" customWidth="1"/>
    <col min="14076" max="14076" width="15.54296875" style="697" customWidth="1"/>
    <col min="14077" max="14077" width="15" style="697" customWidth="1"/>
    <col min="14078" max="14078" width="26.453125" style="697" customWidth="1"/>
    <col min="14079" max="14079" width="18.453125" style="697" customWidth="1"/>
    <col min="14080" max="14325" width="10" style="697"/>
    <col min="14326" max="14326" width="6.54296875" style="697" customWidth="1"/>
    <col min="14327" max="14327" width="54.81640625" style="697" customWidth="1"/>
    <col min="14328" max="14328" width="21.1796875" style="697" customWidth="1"/>
    <col min="14329" max="14329" width="20.453125" style="697" customWidth="1"/>
    <col min="14330" max="14330" width="22.1796875" style="697" customWidth="1"/>
    <col min="14331" max="14331" width="21.54296875" style="697" customWidth="1"/>
    <col min="14332" max="14332" width="15.54296875" style="697" customWidth="1"/>
    <col min="14333" max="14333" width="15" style="697" customWidth="1"/>
    <col min="14334" max="14334" width="26.453125" style="697" customWidth="1"/>
    <col min="14335" max="14335" width="18.453125" style="697" customWidth="1"/>
    <col min="14336" max="14581" width="10" style="697"/>
    <col min="14582" max="14582" width="6.54296875" style="697" customWidth="1"/>
    <col min="14583" max="14583" width="54.81640625" style="697" customWidth="1"/>
    <col min="14584" max="14584" width="21.1796875" style="697" customWidth="1"/>
    <col min="14585" max="14585" width="20.453125" style="697" customWidth="1"/>
    <col min="14586" max="14586" width="22.1796875" style="697" customWidth="1"/>
    <col min="14587" max="14587" width="21.54296875" style="697" customWidth="1"/>
    <col min="14588" max="14588" width="15.54296875" style="697" customWidth="1"/>
    <col min="14589" max="14589" width="15" style="697" customWidth="1"/>
    <col min="14590" max="14590" width="26.453125" style="697" customWidth="1"/>
    <col min="14591" max="14591" width="18.453125" style="697" customWidth="1"/>
    <col min="14592" max="14837" width="10" style="697"/>
    <col min="14838" max="14838" width="6.54296875" style="697" customWidth="1"/>
    <col min="14839" max="14839" width="54.81640625" style="697" customWidth="1"/>
    <col min="14840" max="14840" width="21.1796875" style="697" customWidth="1"/>
    <col min="14841" max="14841" width="20.453125" style="697" customWidth="1"/>
    <col min="14842" max="14842" width="22.1796875" style="697" customWidth="1"/>
    <col min="14843" max="14843" width="21.54296875" style="697" customWidth="1"/>
    <col min="14844" max="14844" width="15.54296875" style="697" customWidth="1"/>
    <col min="14845" max="14845" width="15" style="697" customWidth="1"/>
    <col min="14846" max="14846" width="26.453125" style="697" customWidth="1"/>
    <col min="14847" max="14847" width="18.453125" style="697" customWidth="1"/>
    <col min="14848" max="15093" width="10" style="697"/>
    <col min="15094" max="15094" width="6.54296875" style="697" customWidth="1"/>
    <col min="15095" max="15095" width="54.81640625" style="697" customWidth="1"/>
    <col min="15096" max="15096" width="21.1796875" style="697" customWidth="1"/>
    <col min="15097" max="15097" width="20.453125" style="697" customWidth="1"/>
    <col min="15098" max="15098" width="22.1796875" style="697" customWidth="1"/>
    <col min="15099" max="15099" width="21.54296875" style="697" customWidth="1"/>
    <col min="15100" max="15100" width="15.54296875" style="697" customWidth="1"/>
    <col min="15101" max="15101" width="15" style="697" customWidth="1"/>
    <col min="15102" max="15102" width="26.453125" style="697" customWidth="1"/>
    <col min="15103" max="15103" width="18.453125" style="697" customWidth="1"/>
    <col min="15104" max="15349" width="10" style="697"/>
    <col min="15350" max="15350" width="6.54296875" style="697" customWidth="1"/>
    <col min="15351" max="15351" width="54.81640625" style="697" customWidth="1"/>
    <col min="15352" max="15352" width="21.1796875" style="697" customWidth="1"/>
    <col min="15353" max="15353" width="20.453125" style="697" customWidth="1"/>
    <col min="15354" max="15354" width="22.1796875" style="697" customWidth="1"/>
    <col min="15355" max="15355" width="21.54296875" style="697" customWidth="1"/>
    <col min="15356" max="15356" width="15.54296875" style="697" customWidth="1"/>
    <col min="15357" max="15357" width="15" style="697" customWidth="1"/>
    <col min="15358" max="15358" width="26.453125" style="697" customWidth="1"/>
    <col min="15359" max="15359" width="18.453125" style="697" customWidth="1"/>
    <col min="15360" max="15605" width="10" style="697"/>
    <col min="15606" max="15606" width="6.54296875" style="697" customWidth="1"/>
    <col min="15607" max="15607" width="54.81640625" style="697" customWidth="1"/>
    <col min="15608" max="15608" width="21.1796875" style="697" customWidth="1"/>
    <col min="15609" max="15609" width="20.453125" style="697" customWidth="1"/>
    <col min="15610" max="15610" width="22.1796875" style="697" customWidth="1"/>
    <col min="15611" max="15611" width="21.54296875" style="697" customWidth="1"/>
    <col min="15612" max="15612" width="15.54296875" style="697" customWidth="1"/>
    <col min="15613" max="15613" width="15" style="697" customWidth="1"/>
    <col min="15614" max="15614" width="26.453125" style="697" customWidth="1"/>
    <col min="15615" max="15615" width="18.453125" style="697" customWidth="1"/>
    <col min="15616" max="15861" width="10" style="697"/>
    <col min="15862" max="15862" width="6.54296875" style="697" customWidth="1"/>
    <col min="15863" max="15863" width="54.81640625" style="697" customWidth="1"/>
    <col min="15864" max="15864" width="21.1796875" style="697" customWidth="1"/>
    <col min="15865" max="15865" width="20.453125" style="697" customWidth="1"/>
    <col min="15866" max="15866" width="22.1796875" style="697" customWidth="1"/>
    <col min="15867" max="15867" width="21.54296875" style="697" customWidth="1"/>
    <col min="15868" max="15868" width="15.54296875" style="697" customWidth="1"/>
    <col min="15869" max="15869" width="15" style="697" customWidth="1"/>
    <col min="15870" max="15870" width="26.453125" style="697" customWidth="1"/>
    <col min="15871" max="15871" width="18.453125" style="697" customWidth="1"/>
    <col min="15872" max="16117" width="10" style="697"/>
    <col min="16118" max="16118" width="6.54296875" style="697" customWidth="1"/>
    <col min="16119" max="16119" width="54.81640625" style="697" customWidth="1"/>
    <col min="16120" max="16120" width="21.1796875" style="697" customWidth="1"/>
    <col min="16121" max="16121" width="20.453125" style="697" customWidth="1"/>
    <col min="16122" max="16122" width="22.1796875" style="697" customWidth="1"/>
    <col min="16123" max="16123" width="21.54296875" style="697" customWidth="1"/>
    <col min="16124" max="16124" width="15.54296875" style="697" customWidth="1"/>
    <col min="16125" max="16125" width="15" style="697" customWidth="1"/>
    <col min="16126" max="16126" width="26.453125" style="697" customWidth="1"/>
    <col min="16127" max="16127" width="18.453125" style="697" customWidth="1"/>
    <col min="16128" max="16384" width="10" style="697"/>
  </cols>
  <sheetData>
    <row r="1" spans="1:8" ht="20" customHeight="1" x14ac:dyDescent="0.35">
      <c r="A1" s="868"/>
      <c r="B1" s="868"/>
      <c r="F1" s="869" t="s">
        <v>453</v>
      </c>
      <c r="G1" s="869"/>
      <c r="H1" s="869"/>
    </row>
    <row r="2" spans="1:8" ht="20" customHeight="1" x14ac:dyDescent="0.35">
      <c r="A2" s="859"/>
      <c r="B2" s="859"/>
      <c r="H2" s="699"/>
    </row>
    <row r="3" spans="1:8" ht="20" customHeight="1" x14ac:dyDescent="0.35">
      <c r="A3" s="672"/>
      <c r="B3" s="672"/>
      <c r="H3" s="699"/>
    </row>
    <row r="4" spans="1:8" ht="19" x14ac:dyDescent="0.35">
      <c r="A4" s="870" t="s">
        <v>3108</v>
      </c>
      <c r="B4" s="870"/>
      <c r="C4" s="870"/>
      <c r="D4" s="870"/>
      <c r="E4" s="870"/>
      <c r="F4" s="870"/>
      <c r="G4" s="870"/>
      <c r="H4" s="870"/>
    </row>
    <row r="5" spans="1:8" s="700" customFormat="1" ht="18.5" x14ac:dyDescent="0.45">
      <c r="A5" s="871" t="str">
        <f>'NĐ31- Biểu 48- cân đối 2025'!A5:F5</f>
        <v>(Kèm theo Quyết đinh số 892/QĐ-UBND ngày 07/4/2026 của UBND xã Đoàn Đào)</v>
      </c>
      <c r="B5" s="871"/>
      <c r="C5" s="871"/>
      <c r="D5" s="871"/>
      <c r="E5" s="871"/>
      <c r="F5" s="871"/>
      <c r="G5" s="871"/>
      <c r="H5" s="871"/>
    </row>
    <row r="6" spans="1:8" ht="15.5" x14ac:dyDescent="0.35">
      <c r="D6" s="701"/>
      <c r="F6" s="862" t="s">
        <v>191</v>
      </c>
      <c r="G6" s="862"/>
      <c r="H6" s="862"/>
    </row>
    <row r="7" spans="1:8" ht="15" x14ac:dyDescent="0.35">
      <c r="A7" s="863" t="s">
        <v>51</v>
      </c>
      <c r="B7" s="863" t="s">
        <v>52</v>
      </c>
      <c r="C7" s="864" t="s">
        <v>404</v>
      </c>
      <c r="D7" s="865"/>
      <c r="E7" s="864" t="s">
        <v>382</v>
      </c>
      <c r="F7" s="865"/>
      <c r="G7" s="866" t="s">
        <v>438</v>
      </c>
      <c r="H7" s="867"/>
    </row>
    <row r="8" spans="1:8" ht="30" x14ac:dyDescent="0.35">
      <c r="A8" s="863"/>
      <c r="B8" s="863"/>
      <c r="C8" s="702" t="s">
        <v>454</v>
      </c>
      <c r="D8" s="838" t="s">
        <v>455</v>
      </c>
      <c r="E8" s="703" t="s">
        <v>454</v>
      </c>
      <c r="F8" s="838" t="s">
        <v>455</v>
      </c>
      <c r="G8" s="704" t="s">
        <v>454</v>
      </c>
      <c r="H8" s="704" t="s">
        <v>455</v>
      </c>
    </row>
    <row r="9" spans="1:8" s="708" customFormat="1" ht="15.5" x14ac:dyDescent="0.35">
      <c r="A9" s="705" t="s">
        <v>61</v>
      </c>
      <c r="B9" s="705" t="s">
        <v>62</v>
      </c>
      <c r="C9" s="706">
        <v>1</v>
      </c>
      <c r="D9" s="706">
        <v>2</v>
      </c>
      <c r="E9" s="706">
        <v>3</v>
      </c>
      <c r="F9" s="705">
        <v>4</v>
      </c>
      <c r="G9" s="707" t="s">
        <v>456</v>
      </c>
      <c r="H9" s="707" t="s">
        <v>457</v>
      </c>
    </row>
    <row r="10" spans="1:8" ht="15" x14ac:dyDescent="0.35">
      <c r="A10" s="838"/>
      <c r="B10" s="709" t="s">
        <v>458</v>
      </c>
      <c r="C10" s="710">
        <f>C11+C60+C63+C64+C65</f>
        <v>161304678241</v>
      </c>
      <c r="D10" s="710">
        <f t="shared" ref="D10:F10" si="0">D11+D60+D63+D64+D65</f>
        <v>124617474769</v>
      </c>
      <c r="E10" s="710">
        <f t="shared" si="0"/>
        <v>421117658070</v>
      </c>
      <c r="F10" s="710">
        <f t="shared" si="0"/>
        <v>330219727980</v>
      </c>
      <c r="G10" s="711">
        <f>E10/C10</f>
        <v>2.6106971146913791</v>
      </c>
      <c r="H10" s="711">
        <f>F10/D10</f>
        <v>2.6498669515821858</v>
      </c>
    </row>
    <row r="11" spans="1:8" ht="15" x14ac:dyDescent="0.35">
      <c r="A11" s="838" t="s">
        <v>61</v>
      </c>
      <c r="B11" s="709" t="s">
        <v>459</v>
      </c>
      <c r="C11" s="712">
        <f>C12+C50+C51+C58+C59</f>
        <v>120728678241</v>
      </c>
      <c r="D11" s="712">
        <f t="shared" ref="D11:F11" si="1">D12+D50+D51+D58+D59</f>
        <v>84041474769</v>
      </c>
      <c r="E11" s="712">
        <f t="shared" si="1"/>
        <v>232959475824</v>
      </c>
      <c r="F11" s="712">
        <f t="shared" si="1"/>
        <v>142061545734</v>
      </c>
      <c r="G11" s="711">
        <f t="shared" ref="G11:G62" si="2">E11/C11</f>
        <v>1.9296117477486465</v>
      </c>
      <c r="H11" s="711">
        <f t="shared" ref="H11:H62" si="3">F11/D11</f>
        <v>1.6903742601432978</v>
      </c>
    </row>
    <row r="12" spans="1:8" ht="15" x14ac:dyDescent="0.35">
      <c r="A12" s="713" t="s">
        <v>169</v>
      </c>
      <c r="B12" s="714" t="s">
        <v>460</v>
      </c>
      <c r="C12" s="712">
        <f>C13+C17+C19+C23+C29+C30+C33+C34+C36+C37+C38+C39+C40+C41+C42+C43+C45+C47+C49</f>
        <v>120728678241</v>
      </c>
      <c r="D12" s="712">
        <f t="shared" ref="D12:F12" si="4">D13+D17+D19+D23+D29+D30+D33+D34+D36+D37+D38+D39+D40+D41+D42+D43+D45+D47+D49</f>
        <v>84041474769</v>
      </c>
      <c r="E12" s="712">
        <f t="shared" si="4"/>
        <v>232926111510</v>
      </c>
      <c r="F12" s="712">
        <f t="shared" si="4"/>
        <v>142028181420</v>
      </c>
      <c r="G12" s="711">
        <f t="shared" si="2"/>
        <v>1.9293353899313812</v>
      </c>
      <c r="H12" s="711">
        <f t="shared" si="3"/>
        <v>1.6899772619457802</v>
      </c>
    </row>
    <row r="13" spans="1:8" ht="15.5" x14ac:dyDescent="0.35">
      <c r="A13" s="715">
        <v>1</v>
      </c>
      <c r="B13" s="655" t="s">
        <v>461</v>
      </c>
      <c r="C13" s="389"/>
      <c r="D13" s="716"/>
      <c r="E13" s="389"/>
      <c r="F13" s="389"/>
      <c r="G13" s="711"/>
      <c r="H13" s="711"/>
    </row>
    <row r="14" spans="1:8" s="708" customFormat="1" ht="15.5" x14ac:dyDescent="0.35">
      <c r="A14" s="717" t="s">
        <v>411</v>
      </c>
      <c r="B14" s="718" t="s">
        <v>462</v>
      </c>
      <c r="C14" s="719"/>
      <c r="D14" s="720"/>
      <c r="E14" s="719"/>
      <c r="F14" s="719"/>
      <c r="G14" s="711"/>
      <c r="H14" s="711"/>
    </row>
    <row r="15" spans="1:8" s="708" customFormat="1" ht="15.5" x14ac:dyDescent="0.35">
      <c r="A15" s="717" t="s">
        <v>411</v>
      </c>
      <c r="B15" s="718" t="s">
        <v>129</v>
      </c>
      <c r="C15" s="719"/>
      <c r="D15" s="720"/>
      <c r="E15" s="719"/>
      <c r="F15" s="719"/>
      <c r="G15" s="711"/>
      <c r="H15" s="711"/>
    </row>
    <row r="16" spans="1:8" s="708" customFormat="1" ht="15.5" x14ac:dyDescent="0.35">
      <c r="A16" s="717" t="s">
        <v>411</v>
      </c>
      <c r="B16" s="718" t="s">
        <v>131</v>
      </c>
      <c r="C16" s="719"/>
      <c r="D16" s="720"/>
      <c r="E16" s="719"/>
      <c r="F16" s="719"/>
      <c r="G16" s="711"/>
      <c r="H16" s="711"/>
    </row>
    <row r="17" spans="1:8" ht="15.5" x14ac:dyDescent="0.35">
      <c r="A17" s="721">
        <v>2</v>
      </c>
      <c r="B17" s="655" t="s">
        <v>463</v>
      </c>
      <c r="C17" s="389"/>
      <c r="D17" s="716"/>
      <c r="E17" s="389"/>
      <c r="F17" s="389"/>
      <c r="G17" s="711"/>
      <c r="H17" s="711"/>
    </row>
    <row r="18" spans="1:8" s="708" customFormat="1" ht="15.5" x14ac:dyDescent="0.35">
      <c r="A18" s="717" t="s">
        <v>411</v>
      </c>
      <c r="B18" s="718" t="s">
        <v>3117</v>
      </c>
      <c r="C18" s="719"/>
      <c r="D18" s="720"/>
      <c r="E18" s="719"/>
      <c r="F18" s="719"/>
      <c r="G18" s="711"/>
      <c r="H18" s="711"/>
    </row>
    <row r="19" spans="1:8" ht="15.5" x14ac:dyDescent="0.35">
      <c r="A19" s="715">
        <v>3</v>
      </c>
      <c r="B19" s="722" t="s">
        <v>464</v>
      </c>
      <c r="C19" s="389"/>
      <c r="D19" s="716"/>
      <c r="E19" s="389"/>
      <c r="F19" s="389"/>
      <c r="G19" s="711"/>
      <c r="H19" s="711"/>
    </row>
    <row r="20" spans="1:8" s="708" customFormat="1" ht="15.5" x14ac:dyDescent="0.35">
      <c r="A20" s="717" t="s">
        <v>411</v>
      </c>
      <c r="B20" s="718" t="s">
        <v>3117</v>
      </c>
      <c r="C20" s="719"/>
      <c r="D20" s="720"/>
      <c r="E20" s="719"/>
      <c r="F20" s="719"/>
      <c r="G20" s="711"/>
      <c r="H20" s="711"/>
    </row>
    <row r="21" spans="1:8" s="708" customFormat="1" ht="15.5" x14ac:dyDescent="0.35">
      <c r="A21" s="717" t="s">
        <v>411</v>
      </c>
      <c r="B21" s="718" t="s">
        <v>129</v>
      </c>
      <c r="C21" s="719"/>
      <c r="D21" s="720"/>
      <c r="E21" s="719"/>
      <c r="F21" s="719"/>
      <c r="G21" s="711"/>
      <c r="H21" s="711"/>
    </row>
    <row r="22" spans="1:8" s="708" customFormat="1" ht="15.5" x14ac:dyDescent="0.35">
      <c r="A22" s="717" t="s">
        <v>411</v>
      </c>
      <c r="B22" s="718" t="s">
        <v>465</v>
      </c>
      <c r="C22" s="719"/>
      <c r="D22" s="720"/>
      <c r="E22" s="719"/>
      <c r="F22" s="719"/>
      <c r="G22" s="711"/>
      <c r="H22" s="711"/>
    </row>
    <row r="23" spans="1:8" ht="15.5" x14ac:dyDescent="0.35">
      <c r="A23" s="715">
        <v>4</v>
      </c>
      <c r="B23" s="722" t="s">
        <v>83</v>
      </c>
      <c r="C23" s="389">
        <f>SUM(C24:C28)</f>
        <v>590000000</v>
      </c>
      <c r="D23" s="389">
        <f t="shared" ref="D23:F23" si="5">SUM(D24:D28)</f>
        <v>236000000</v>
      </c>
      <c r="E23" s="389">
        <f t="shared" si="5"/>
        <v>6709596011</v>
      </c>
      <c r="F23" s="389">
        <f t="shared" si="5"/>
        <v>748634751</v>
      </c>
      <c r="G23" s="723">
        <f t="shared" si="2"/>
        <v>11.37219662881356</v>
      </c>
      <c r="H23" s="723">
        <f t="shared" si="3"/>
        <v>3.1721811483050848</v>
      </c>
    </row>
    <row r="24" spans="1:8" s="708" customFormat="1" ht="15.5" x14ac:dyDescent="0.35">
      <c r="A24" s="717" t="s">
        <v>411</v>
      </c>
      <c r="B24" s="718" t="s">
        <v>462</v>
      </c>
      <c r="C24" s="719">
        <v>590000000</v>
      </c>
      <c r="D24" s="720">
        <v>236000000</v>
      </c>
      <c r="E24" s="719">
        <v>6574728289</v>
      </c>
      <c r="F24" s="719">
        <v>741874711</v>
      </c>
      <c r="G24" s="724">
        <f t="shared" si="2"/>
        <v>11.143607269491525</v>
      </c>
      <c r="H24" s="724">
        <f t="shared" si="3"/>
        <v>3.1435369110169491</v>
      </c>
    </row>
    <row r="25" spans="1:8" s="708" customFormat="1" ht="15.5" x14ac:dyDescent="0.35">
      <c r="A25" s="717" t="s">
        <v>411</v>
      </c>
      <c r="B25" s="718" t="s">
        <v>466</v>
      </c>
      <c r="C25" s="719"/>
      <c r="D25" s="720"/>
      <c r="E25" s="719">
        <v>127969722</v>
      </c>
      <c r="F25" s="719">
        <v>0</v>
      </c>
      <c r="G25" s="723"/>
      <c r="H25" s="723"/>
    </row>
    <row r="26" spans="1:8" s="708" customFormat="1" ht="15.5" x14ac:dyDescent="0.35">
      <c r="A26" s="717" t="s">
        <v>411</v>
      </c>
      <c r="B26" s="725" t="s">
        <v>467</v>
      </c>
      <c r="C26" s="720"/>
      <c r="D26" s="720"/>
      <c r="E26" s="719">
        <v>6898000</v>
      </c>
      <c r="F26" s="719">
        <v>6760040</v>
      </c>
      <c r="G26" s="723"/>
      <c r="H26" s="723"/>
    </row>
    <row r="27" spans="1:8" s="708" customFormat="1" ht="15.5" x14ac:dyDescent="0.35">
      <c r="A27" s="717" t="s">
        <v>411</v>
      </c>
      <c r="B27" s="718" t="s">
        <v>129</v>
      </c>
      <c r="C27" s="719"/>
      <c r="D27" s="720"/>
      <c r="E27" s="719"/>
      <c r="F27" s="719"/>
      <c r="G27" s="723"/>
      <c r="H27" s="723"/>
    </row>
    <row r="28" spans="1:8" s="708" customFormat="1" ht="15.5" x14ac:dyDescent="0.35">
      <c r="A28" s="717" t="s">
        <v>411</v>
      </c>
      <c r="B28" s="718" t="s">
        <v>468</v>
      </c>
      <c r="C28" s="719"/>
      <c r="D28" s="720"/>
      <c r="E28" s="719"/>
      <c r="F28" s="719"/>
      <c r="G28" s="723"/>
      <c r="H28" s="723"/>
    </row>
    <row r="29" spans="1:8" ht="15.5" x14ac:dyDescent="0.35">
      <c r="A29" s="715">
        <v>5</v>
      </c>
      <c r="B29" s="722" t="s">
        <v>93</v>
      </c>
      <c r="C29" s="389">
        <v>840000000</v>
      </c>
      <c r="D29" s="389">
        <v>365000000</v>
      </c>
      <c r="E29" s="389">
        <v>7404993254</v>
      </c>
      <c r="F29" s="389">
        <v>2839277614</v>
      </c>
      <c r="G29" s="723">
        <f t="shared" si="2"/>
        <v>8.8154681595238102</v>
      </c>
      <c r="H29" s="723">
        <f t="shared" si="3"/>
        <v>7.7788427780821916</v>
      </c>
    </row>
    <row r="30" spans="1:8" ht="15.5" x14ac:dyDescent="0.35">
      <c r="A30" s="715">
        <v>6</v>
      </c>
      <c r="B30" s="726" t="s">
        <v>94</v>
      </c>
      <c r="C30" s="389"/>
      <c r="D30" s="716"/>
      <c r="E30" s="389"/>
      <c r="F30" s="389"/>
      <c r="G30" s="723"/>
      <c r="H30" s="723"/>
    </row>
    <row r="31" spans="1:8" s="708" customFormat="1" ht="15.5" x14ac:dyDescent="0.35">
      <c r="A31" s="717" t="s">
        <v>411</v>
      </c>
      <c r="B31" s="725" t="s">
        <v>3122</v>
      </c>
      <c r="C31" s="719"/>
      <c r="D31" s="720"/>
      <c r="E31" s="719"/>
      <c r="F31" s="719"/>
      <c r="G31" s="723"/>
      <c r="H31" s="723"/>
    </row>
    <row r="32" spans="1:8" s="708" customFormat="1" ht="15.5" x14ac:dyDescent="0.35">
      <c r="A32" s="717" t="s">
        <v>411</v>
      </c>
      <c r="B32" s="725" t="s">
        <v>469</v>
      </c>
      <c r="C32" s="719"/>
      <c r="D32" s="720"/>
      <c r="E32" s="719"/>
      <c r="F32" s="719"/>
      <c r="G32" s="723"/>
      <c r="H32" s="723"/>
    </row>
    <row r="33" spans="1:8" ht="15.5" x14ac:dyDescent="0.35">
      <c r="A33" s="715">
        <v>7</v>
      </c>
      <c r="B33" s="655" t="s">
        <v>88</v>
      </c>
      <c r="C33" s="389">
        <v>530000000</v>
      </c>
      <c r="D33" s="389">
        <v>265000000</v>
      </c>
      <c r="E33" s="389">
        <v>6533000112</v>
      </c>
      <c r="F33" s="389">
        <v>1489193724</v>
      </c>
      <c r="G33" s="723">
        <f t="shared" si="2"/>
        <v>12.326415305660378</v>
      </c>
      <c r="H33" s="723">
        <f t="shared" si="3"/>
        <v>5.6195989584905659</v>
      </c>
    </row>
    <row r="34" spans="1:8" ht="15.5" x14ac:dyDescent="0.35">
      <c r="A34" s="715">
        <v>8</v>
      </c>
      <c r="B34" s="655" t="s">
        <v>470</v>
      </c>
      <c r="C34" s="389">
        <v>78000000</v>
      </c>
      <c r="D34" s="389">
        <v>78000000</v>
      </c>
      <c r="E34" s="389">
        <v>281561800</v>
      </c>
      <c r="F34" s="389">
        <v>133104800</v>
      </c>
      <c r="G34" s="723">
        <f t="shared" si="2"/>
        <v>3.6097666666666668</v>
      </c>
      <c r="H34" s="723">
        <f t="shared" si="3"/>
        <v>1.7064717948717949</v>
      </c>
    </row>
    <row r="35" spans="1:8" s="708" customFormat="1" ht="15.5" x14ac:dyDescent="0.35">
      <c r="A35" s="717"/>
      <c r="B35" s="733" t="s">
        <v>3109</v>
      </c>
      <c r="C35" s="719">
        <v>78000000</v>
      </c>
      <c r="D35" s="719">
        <v>78000000</v>
      </c>
      <c r="E35" s="719">
        <v>140104800</v>
      </c>
      <c r="F35" s="719">
        <v>133104800</v>
      </c>
      <c r="G35" s="724">
        <f t="shared" si="2"/>
        <v>1.7962153846153845</v>
      </c>
      <c r="H35" s="724">
        <f t="shared" si="3"/>
        <v>1.7064717948717949</v>
      </c>
    </row>
    <row r="36" spans="1:8" ht="15.5" x14ac:dyDescent="0.35">
      <c r="A36" s="715">
        <v>9</v>
      </c>
      <c r="B36" s="655" t="s">
        <v>91</v>
      </c>
      <c r="C36" s="389"/>
      <c r="D36" s="716"/>
      <c r="E36" s="389"/>
      <c r="F36" s="389"/>
      <c r="G36" s="723"/>
      <c r="H36" s="723"/>
    </row>
    <row r="37" spans="1:8" ht="15.5" x14ac:dyDescent="0.35">
      <c r="A37" s="715">
        <v>10</v>
      </c>
      <c r="B37" s="655" t="s">
        <v>92</v>
      </c>
      <c r="C37" s="389">
        <v>355000000</v>
      </c>
      <c r="D37" s="716">
        <v>355000000</v>
      </c>
      <c r="E37" s="389">
        <v>485665085</v>
      </c>
      <c r="F37" s="389">
        <v>485665085</v>
      </c>
      <c r="G37" s="723">
        <f t="shared" si="2"/>
        <v>1.368070661971831</v>
      </c>
      <c r="H37" s="723">
        <f t="shared" si="3"/>
        <v>1.368070661971831</v>
      </c>
    </row>
    <row r="38" spans="1:8" ht="15.5" x14ac:dyDescent="0.35">
      <c r="A38" s="715">
        <v>11</v>
      </c>
      <c r="B38" s="655" t="s">
        <v>471</v>
      </c>
      <c r="C38" s="389">
        <v>410000000</v>
      </c>
      <c r="D38" s="389">
        <v>82000000</v>
      </c>
      <c r="E38" s="389">
        <v>562642038</v>
      </c>
      <c r="F38" s="389">
        <v>112528408</v>
      </c>
      <c r="G38" s="723">
        <f t="shared" si="2"/>
        <v>1.3722976536585365</v>
      </c>
      <c r="H38" s="723">
        <f t="shared" si="3"/>
        <v>1.3722976585365854</v>
      </c>
    </row>
    <row r="39" spans="1:8" ht="15.5" x14ac:dyDescent="0.35">
      <c r="A39" s="715">
        <v>12</v>
      </c>
      <c r="B39" s="655" t="s">
        <v>101</v>
      </c>
      <c r="C39" s="389">
        <v>117550678241</v>
      </c>
      <c r="D39" s="389">
        <v>82285474769</v>
      </c>
      <c r="E39" s="389">
        <v>209090161000</v>
      </c>
      <c r="F39" s="389">
        <v>134544841680</v>
      </c>
      <c r="G39" s="723">
        <f t="shared" si="2"/>
        <v>1.7787235610102361</v>
      </c>
      <c r="H39" s="723">
        <f t="shared" si="3"/>
        <v>1.6350983215167405</v>
      </c>
    </row>
    <row r="40" spans="1:8" ht="14.5" customHeight="1" x14ac:dyDescent="0.35">
      <c r="A40" s="715">
        <v>13</v>
      </c>
      <c r="B40" s="655" t="s">
        <v>472</v>
      </c>
      <c r="C40" s="389"/>
      <c r="D40" s="716"/>
      <c r="E40" s="389"/>
      <c r="F40" s="389"/>
      <c r="G40" s="723"/>
      <c r="H40" s="723"/>
    </row>
    <row r="41" spans="1:8" ht="15.5" x14ac:dyDescent="0.35">
      <c r="A41" s="715">
        <v>14</v>
      </c>
      <c r="B41" s="655" t="s">
        <v>473</v>
      </c>
      <c r="C41" s="389"/>
      <c r="D41" s="716"/>
      <c r="E41" s="389"/>
      <c r="F41" s="389"/>
      <c r="G41" s="723"/>
      <c r="H41" s="723"/>
    </row>
    <row r="42" spans="1:8" ht="15.5" x14ac:dyDescent="0.35">
      <c r="A42" s="715">
        <v>15</v>
      </c>
      <c r="B42" s="655" t="s">
        <v>118</v>
      </c>
      <c r="C42" s="389"/>
      <c r="D42" s="716"/>
      <c r="E42" s="389"/>
      <c r="F42" s="389"/>
      <c r="G42" s="723"/>
      <c r="H42" s="723"/>
    </row>
    <row r="43" spans="1:8" ht="15.5" x14ac:dyDescent="0.35">
      <c r="A43" s="727">
        <v>16</v>
      </c>
      <c r="B43" s="655" t="s">
        <v>116</v>
      </c>
      <c r="C43" s="389">
        <v>105000000</v>
      </c>
      <c r="D43" s="389">
        <v>105000000</v>
      </c>
      <c r="E43" s="389">
        <v>490151810</v>
      </c>
      <c r="F43" s="389">
        <v>306594958</v>
      </c>
      <c r="G43" s="723">
        <f t="shared" si="2"/>
        <v>4.6681124761904762</v>
      </c>
      <c r="H43" s="723">
        <f t="shared" si="3"/>
        <v>2.9199519809523808</v>
      </c>
    </row>
    <row r="44" spans="1:8" ht="15.5" x14ac:dyDescent="0.35">
      <c r="A44" s="727"/>
      <c r="B44" s="733" t="s">
        <v>3110</v>
      </c>
      <c r="C44" s="389"/>
      <c r="D44" s="389"/>
      <c r="E44" s="719"/>
      <c r="F44" s="719"/>
      <c r="G44" s="723"/>
      <c r="H44" s="723"/>
    </row>
    <row r="45" spans="1:8" ht="15.5" x14ac:dyDescent="0.35">
      <c r="A45" s="715">
        <v>17</v>
      </c>
      <c r="B45" s="655" t="s">
        <v>474</v>
      </c>
      <c r="C45" s="389">
        <v>270000000</v>
      </c>
      <c r="D45" s="389">
        <v>270000000</v>
      </c>
      <c r="E45" s="389">
        <v>1368340400</v>
      </c>
      <c r="F45" s="389">
        <v>1368340400</v>
      </c>
      <c r="G45" s="723">
        <f t="shared" si="2"/>
        <v>5.0679274074074074</v>
      </c>
      <c r="H45" s="723">
        <f t="shared" si="3"/>
        <v>5.0679274074074074</v>
      </c>
    </row>
    <row r="46" spans="1:8" s="708" customFormat="1" ht="15.5" x14ac:dyDescent="0.35">
      <c r="A46" s="717"/>
      <c r="B46" s="725" t="s">
        <v>475</v>
      </c>
      <c r="C46" s="719"/>
      <c r="D46" s="720"/>
      <c r="E46" s="719">
        <v>1083096000</v>
      </c>
      <c r="F46" s="719">
        <v>1083096000</v>
      </c>
      <c r="G46" s="723"/>
      <c r="H46" s="723"/>
    </row>
    <row r="47" spans="1:8" ht="15.5" x14ac:dyDescent="0.35">
      <c r="A47" s="715">
        <v>18</v>
      </c>
      <c r="B47" s="655" t="s">
        <v>476</v>
      </c>
      <c r="C47" s="389"/>
      <c r="D47" s="716"/>
      <c r="E47" s="389"/>
      <c r="F47" s="389"/>
      <c r="G47" s="723"/>
      <c r="H47" s="723"/>
    </row>
    <row r="48" spans="1:8" s="708" customFormat="1" ht="32" customHeight="1" x14ac:dyDescent="0.35">
      <c r="A48" s="728"/>
      <c r="B48" s="691" t="s">
        <v>3121</v>
      </c>
      <c r="C48" s="719"/>
      <c r="D48" s="720"/>
      <c r="E48" s="719"/>
      <c r="F48" s="719"/>
      <c r="G48" s="723"/>
      <c r="H48" s="723"/>
    </row>
    <row r="49" spans="1:8" ht="15.5" x14ac:dyDescent="0.35">
      <c r="A49" s="715">
        <v>19</v>
      </c>
      <c r="B49" s="655" t="s">
        <v>477</v>
      </c>
      <c r="C49" s="389"/>
      <c r="D49" s="716"/>
      <c r="E49" s="389"/>
      <c r="F49" s="389"/>
      <c r="G49" s="711"/>
      <c r="H49" s="711"/>
    </row>
    <row r="50" spans="1:8" s="729" customFormat="1" ht="15" x14ac:dyDescent="0.35">
      <c r="A50" s="713" t="s">
        <v>125</v>
      </c>
      <c r="B50" s="714" t="s">
        <v>478</v>
      </c>
      <c r="C50" s="703"/>
      <c r="D50" s="837"/>
      <c r="E50" s="703"/>
      <c r="F50" s="703"/>
      <c r="G50" s="711"/>
      <c r="H50" s="711"/>
    </row>
    <row r="51" spans="1:8" s="729" customFormat="1" ht="15" x14ac:dyDescent="0.35">
      <c r="A51" s="713" t="s">
        <v>143</v>
      </c>
      <c r="B51" s="714" t="s">
        <v>479</v>
      </c>
      <c r="C51" s="703"/>
      <c r="D51" s="837"/>
      <c r="E51" s="703"/>
      <c r="F51" s="703"/>
      <c r="G51" s="711"/>
      <c r="H51" s="711"/>
    </row>
    <row r="52" spans="1:8" ht="15.5" x14ac:dyDescent="0.35">
      <c r="A52" s="713">
        <v>1</v>
      </c>
      <c r="B52" s="714" t="s">
        <v>145</v>
      </c>
      <c r="C52" s="389"/>
      <c r="D52" s="716"/>
      <c r="E52" s="389"/>
      <c r="F52" s="389"/>
      <c r="G52" s="711"/>
      <c r="H52" s="711"/>
    </row>
    <row r="53" spans="1:8" ht="15.5" x14ac:dyDescent="0.35">
      <c r="A53" s="713">
        <v>2</v>
      </c>
      <c r="B53" s="714" t="s">
        <v>146</v>
      </c>
      <c r="C53" s="389"/>
      <c r="D53" s="716"/>
      <c r="E53" s="389"/>
      <c r="F53" s="389"/>
      <c r="G53" s="711"/>
      <c r="H53" s="711"/>
    </row>
    <row r="54" spans="1:8" ht="15.5" x14ac:dyDescent="0.35">
      <c r="A54" s="715">
        <v>3</v>
      </c>
      <c r="B54" s="655" t="s">
        <v>480</v>
      </c>
      <c r="C54" s="389"/>
      <c r="D54" s="716"/>
      <c r="E54" s="389"/>
      <c r="F54" s="389"/>
      <c r="G54" s="711"/>
      <c r="H54" s="711"/>
    </row>
    <row r="55" spans="1:8" ht="15.5" x14ac:dyDescent="0.35">
      <c r="A55" s="715">
        <v>4</v>
      </c>
      <c r="B55" s="655" t="s">
        <v>481</v>
      </c>
      <c r="C55" s="389"/>
      <c r="D55" s="716"/>
      <c r="E55" s="389"/>
      <c r="F55" s="389"/>
      <c r="G55" s="711"/>
      <c r="H55" s="711"/>
    </row>
    <row r="56" spans="1:8" ht="15.5" x14ac:dyDescent="0.35">
      <c r="A56" s="715">
        <v>5</v>
      </c>
      <c r="B56" s="655" t="s">
        <v>482</v>
      </c>
      <c r="C56" s="389"/>
      <c r="D56" s="716"/>
      <c r="E56" s="389"/>
      <c r="F56" s="389"/>
      <c r="G56" s="711"/>
      <c r="H56" s="711"/>
    </row>
    <row r="57" spans="1:8" ht="15.5" x14ac:dyDescent="0.35">
      <c r="A57" s="715">
        <v>6</v>
      </c>
      <c r="B57" s="655" t="s">
        <v>139</v>
      </c>
      <c r="C57" s="389"/>
      <c r="D57" s="716"/>
      <c r="E57" s="389"/>
      <c r="F57" s="389"/>
      <c r="G57" s="711"/>
      <c r="H57" s="711"/>
    </row>
    <row r="58" spans="1:8" s="729" customFormat="1" ht="15" x14ac:dyDescent="0.35">
      <c r="A58" s="713" t="s">
        <v>153</v>
      </c>
      <c r="B58" s="714" t="s">
        <v>483</v>
      </c>
      <c r="C58" s="703"/>
      <c r="D58" s="837"/>
      <c r="E58" s="703"/>
      <c r="F58" s="703"/>
      <c r="G58" s="711"/>
      <c r="H58" s="711"/>
    </row>
    <row r="59" spans="1:8" s="729" customFormat="1" ht="15" x14ac:dyDescent="0.35">
      <c r="A59" s="713" t="s">
        <v>155</v>
      </c>
      <c r="B59" s="714" t="s">
        <v>156</v>
      </c>
      <c r="C59" s="703"/>
      <c r="D59" s="837"/>
      <c r="E59" s="703">
        <v>33364314</v>
      </c>
      <c r="F59" s="703">
        <v>33364314</v>
      </c>
      <c r="G59" s="711"/>
      <c r="H59" s="711"/>
    </row>
    <row r="60" spans="1:8" s="729" customFormat="1" ht="15" x14ac:dyDescent="0.35">
      <c r="A60" s="713" t="s">
        <v>62</v>
      </c>
      <c r="B60" s="714" t="s">
        <v>484</v>
      </c>
      <c r="C60" s="703">
        <f>SUM(C61:C62)</f>
        <v>40576000000</v>
      </c>
      <c r="D60" s="703">
        <f t="shared" ref="D60:F60" si="6">SUM(D61:D62)</f>
        <v>40576000000</v>
      </c>
      <c r="E60" s="703">
        <f t="shared" si="6"/>
        <v>175837855259</v>
      </c>
      <c r="F60" s="703">
        <f t="shared" si="6"/>
        <v>175837855259</v>
      </c>
      <c r="G60" s="711">
        <f t="shared" si="2"/>
        <v>4.333543357132295</v>
      </c>
      <c r="H60" s="711">
        <f t="shared" si="3"/>
        <v>4.333543357132295</v>
      </c>
    </row>
    <row r="61" spans="1:8" ht="15.5" x14ac:dyDescent="0.35">
      <c r="A61" s="715"/>
      <c r="B61" s="730" t="s">
        <v>3119</v>
      </c>
      <c r="C61" s="389">
        <v>28676000000</v>
      </c>
      <c r="D61" s="389">
        <v>28676000000</v>
      </c>
      <c r="E61" s="389">
        <v>28676000000</v>
      </c>
      <c r="F61" s="389">
        <v>28676000000</v>
      </c>
      <c r="G61" s="723">
        <f t="shared" si="2"/>
        <v>1</v>
      </c>
      <c r="H61" s="723">
        <f t="shared" si="3"/>
        <v>1</v>
      </c>
    </row>
    <row r="62" spans="1:8" ht="15.5" x14ac:dyDescent="0.35">
      <c r="A62" s="715"/>
      <c r="B62" s="730" t="s">
        <v>3120</v>
      </c>
      <c r="C62" s="389">
        <v>11900000000</v>
      </c>
      <c r="D62" s="389">
        <v>11900000000</v>
      </c>
      <c r="E62" s="389">
        <v>147161855259</v>
      </c>
      <c r="F62" s="389">
        <f>E62</f>
        <v>147161855259</v>
      </c>
      <c r="G62" s="723">
        <f t="shared" si="2"/>
        <v>12.366542458739495</v>
      </c>
      <c r="H62" s="723">
        <f t="shared" si="3"/>
        <v>12.366542458739495</v>
      </c>
    </row>
    <row r="63" spans="1:8" ht="15" x14ac:dyDescent="0.35">
      <c r="A63" s="713" t="s">
        <v>174</v>
      </c>
      <c r="B63" s="731" t="s">
        <v>485</v>
      </c>
      <c r="C63" s="703"/>
      <c r="D63" s="837"/>
      <c r="E63" s="703"/>
      <c r="F63" s="703"/>
      <c r="G63" s="711"/>
      <c r="H63" s="711"/>
    </row>
    <row r="64" spans="1:8" s="729" customFormat="1" ht="15" x14ac:dyDescent="0.35">
      <c r="A64" s="713" t="s">
        <v>184</v>
      </c>
      <c r="B64" s="714" t="s">
        <v>486</v>
      </c>
      <c r="C64" s="703"/>
      <c r="D64" s="837"/>
      <c r="E64" s="703">
        <v>4717217296</v>
      </c>
      <c r="F64" s="703">
        <v>4717217296</v>
      </c>
      <c r="G64" s="711"/>
      <c r="H64" s="711"/>
    </row>
    <row r="65" spans="1:8" s="729" customFormat="1" ht="15" x14ac:dyDescent="0.35">
      <c r="A65" s="713" t="s">
        <v>186</v>
      </c>
      <c r="B65" s="714" t="s">
        <v>185</v>
      </c>
      <c r="C65" s="703"/>
      <c r="D65" s="837"/>
      <c r="E65" s="703">
        <v>7603109691</v>
      </c>
      <c r="F65" s="703">
        <v>7603109691</v>
      </c>
      <c r="G65" s="711"/>
      <c r="H65" s="711"/>
    </row>
    <row r="66" spans="1:8" ht="19" x14ac:dyDescent="0.35">
      <c r="E66" s="732"/>
      <c r="F66" s="732"/>
      <c r="G66" s="732"/>
      <c r="H66" s="732"/>
    </row>
    <row r="67" spans="1:8" ht="19" x14ac:dyDescent="0.35">
      <c r="E67" s="732"/>
      <c r="F67" s="732"/>
      <c r="G67" s="732"/>
      <c r="H67" s="732"/>
    </row>
  </sheetData>
  <mergeCells count="11">
    <mergeCell ref="A1:B1"/>
    <mergeCell ref="F1:H1"/>
    <mergeCell ref="A2:B2"/>
    <mergeCell ref="A4:H4"/>
    <mergeCell ref="A5:H5"/>
    <mergeCell ref="F6:H6"/>
    <mergeCell ref="A7:A8"/>
    <mergeCell ref="B7:B8"/>
    <mergeCell ref="C7:D7"/>
    <mergeCell ref="E7:F7"/>
    <mergeCell ref="G7:H7"/>
  </mergeCells>
  <pageMargins left="0.75" right="0.75" top="0.5" bottom="0.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4"/>
  <sheetViews>
    <sheetView topLeftCell="A4" zoomScale="85" zoomScaleNormal="85" workbookViewId="0">
      <selection activeCell="F7" sqref="F1:H1048576"/>
    </sheetView>
  </sheetViews>
  <sheetFormatPr defaultRowHeight="14.5" x14ac:dyDescent="0.35"/>
  <cols>
    <col min="1" max="1" width="7.26953125" style="670" customWidth="1"/>
    <col min="2" max="2" width="44.7265625" style="670" customWidth="1"/>
    <col min="3" max="4" width="17.90625" style="670" customWidth="1"/>
    <col min="5" max="5" width="12.6328125" style="695" customWidth="1"/>
    <col min="6" max="247" width="8.7265625" style="670"/>
    <col min="248" max="248" width="7.26953125" style="670" customWidth="1"/>
    <col min="249" max="249" width="59.81640625" style="670" customWidth="1"/>
    <col min="250" max="250" width="20.54296875" style="670" customWidth="1"/>
    <col min="251" max="251" width="20.81640625" style="670" bestFit="1" customWidth="1"/>
    <col min="252" max="252" width="8.7265625" style="670"/>
    <col min="253" max="253" width="22.453125" style="670" customWidth="1"/>
    <col min="254" max="255" width="17.7265625" style="670" customWidth="1"/>
    <col min="256" max="258" width="8.7265625" style="670"/>
    <col min="259" max="259" width="27.7265625" style="670" customWidth="1"/>
    <col min="260" max="260" width="64.81640625" style="670" customWidth="1"/>
    <col min="261" max="503" width="8.7265625" style="670"/>
    <col min="504" max="504" width="7.26953125" style="670" customWidth="1"/>
    <col min="505" max="505" width="59.81640625" style="670" customWidth="1"/>
    <col min="506" max="506" width="20.54296875" style="670" customWidth="1"/>
    <col min="507" max="507" width="20.81640625" style="670" bestFit="1" customWidth="1"/>
    <col min="508" max="508" width="8.7265625" style="670"/>
    <col min="509" max="509" width="22.453125" style="670" customWidth="1"/>
    <col min="510" max="511" width="17.7265625" style="670" customWidth="1"/>
    <col min="512" max="514" width="8.7265625" style="670"/>
    <col min="515" max="515" width="27.7265625" style="670" customWidth="1"/>
    <col min="516" max="516" width="64.81640625" style="670" customWidth="1"/>
    <col min="517" max="759" width="8.7265625" style="670"/>
    <col min="760" max="760" width="7.26953125" style="670" customWidth="1"/>
    <col min="761" max="761" width="59.81640625" style="670" customWidth="1"/>
    <col min="762" max="762" width="20.54296875" style="670" customWidth="1"/>
    <col min="763" max="763" width="20.81640625" style="670" bestFit="1" customWidth="1"/>
    <col min="764" max="764" width="8.7265625" style="670"/>
    <col min="765" max="765" width="22.453125" style="670" customWidth="1"/>
    <col min="766" max="767" width="17.7265625" style="670" customWidth="1"/>
    <col min="768" max="770" width="8.7265625" style="670"/>
    <col min="771" max="771" width="27.7265625" style="670" customWidth="1"/>
    <col min="772" max="772" width="64.81640625" style="670" customWidth="1"/>
    <col min="773" max="1015" width="8.7265625" style="670"/>
    <col min="1016" max="1016" width="7.26953125" style="670" customWidth="1"/>
    <col min="1017" max="1017" width="59.81640625" style="670" customWidth="1"/>
    <col min="1018" max="1018" width="20.54296875" style="670" customWidth="1"/>
    <col min="1019" max="1019" width="20.81640625" style="670" bestFit="1" customWidth="1"/>
    <col min="1020" max="1020" width="8.7265625" style="670"/>
    <col min="1021" max="1021" width="22.453125" style="670" customWidth="1"/>
    <col min="1022" max="1023" width="17.7265625" style="670" customWidth="1"/>
    <col min="1024" max="1026" width="8.7265625" style="670"/>
    <col min="1027" max="1027" width="27.7265625" style="670" customWidth="1"/>
    <col min="1028" max="1028" width="64.81640625" style="670" customWidth="1"/>
    <col min="1029" max="1271" width="8.7265625" style="670"/>
    <col min="1272" max="1272" width="7.26953125" style="670" customWidth="1"/>
    <col min="1273" max="1273" width="59.81640625" style="670" customWidth="1"/>
    <col min="1274" max="1274" width="20.54296875" style="670" customWidth="1"/>
    <col min="1275" max="1275" width="20.81640625" style="670" bestFit="1" customWidth="1"/>
    <col min="1276" max="1276" width="8.7265625" style="670"/>
    <col min="1277" max="1277" width="22.453125" style="670" customWidth="1"/>
    <col min="1278" max="1279" width="17.7265625" style="670" customWidth="1"/>
    <col min="1280" max="1282" width="8.7265625" style="670"/>
    <col min="1283" max="1283" width="27.7265625" style="670" customWidth="1"/>
    <col min="1284" max="1284" width="64.81640625" style="670" customWidth="1"/>
    <col min="1285" max="1527" width="8.7265625" style="670"/>
    <col min="1528" max="1528" width="7.26953125" style="670" customWidth="1"/>
    <col min="1529" max="1529" width="59.81640625" style="670" customWidth="1"/>
    <col min="1530" max="1530" width="20.54296875" style="670" customWidth="1"/>
    <col min="1531" max="1531" width="20.81640625" style="670" bestFit="1" customWidth="1"/>
    <col min="1532" max="1532" width="8.7265625" style="670"/>
    <col min="1533" max="1533" width="22.453125" style="670" customWidth="1"/>
    <col min="1534" max="1535" width="17.7265625" style="670" customWidth="1"/>
    <col min="1536" max="1538" width="8.7265625" style="670"/>
    <col min="1539" max="1539" width="27.7265625" style="670" customWidth="1"/>
    <col min="1540" max="1540" width="64.81640625" style="670" customWidth="1"/>
    <col min="1541" max="1783" width="8.7265625" style="670"/>
    <col min="1784" max="1784" width="7.26953125" style="670" customWidth="1"/>
    <col min="1785" max="1785" width="59.81640625" style="670" customWidth="1"/>
    <col min="1786" max="1786" width="20.54296875" style="670" customWidth="1"/>
    <col min="1787" max="1787" width="20.81640625" style="670" bestFit="1" customWidth="1"/>
    <col min="1788" max="1788" width="8.7265625" style="670"/>
    <col min="1789" max="1789" width="22.453125" style="670" customWidth="1"/>
    <col min="1790" max="1791" width="17.7265625" style="670" customWidth="1"/>
    <col min="1792" max="1794" width="8.7265625" style="670"/>
    <col min="1795" max="1795" width="27.7265625" style="670" customWidth="1"/>
    <col min="1796" max="1796" width="64.81640625" style="670" customWidth="1"/>
    <col min="1797" max="2039" width="8.7265625" style="670"/>
    <col min="2040" max="2040" width="7.26953125" style="670" customWidth="1"/>
    <col min="2041" max="2041" width="59.81640625" style="670" customWidth="1"/>
    <col min="2042" max="2042" width="20.54296875" style="670" customWidth="1"/>
    <col min="2043" max="2043" width="20.81640625" style="670" bestFit="1" customWidth="1"/>
    <col min="2044" max="2044" width="8.7265625" style="670"/>
    <col min="2045" max="2045" width="22.453125" style="670" customWidth="1"/>
    <col min="2046" max="2047" width="17.7265625" style="670" customWidth="1"/>
    <col min="2048" max="2050" width="8.7265625" style="670"/>
    <col min="2051" max="2051" width="27.7265625" style="670" customWidth="1"/>
    <col min="2052" max="2052" width="64.81640625" style="670" customWidth="1"/>
    <col min="2053" max="2295" width="8.7265625" style="670"/>
    <col min="2296" max="2296" width="7.26953125" style="670" customWidth="1"/>
    <col min="2297" max="2297" width="59.81640625" style="670" customWidth="1"/>
    <col min="2298" max="2298" width="20.54296875" style="670" customWidth="1"/>
    <col min="2299" max="2299" width="20.81640625" style="670" bestFit="1" customWidth="1"/>
    <col min="2300" max="2300" width="8.7265625" style="670"/>
    <col min="2301" max="2301" width="22.453125" style="670" customWidth="1"/>
    <col min="2302" max="2303" width="17.7265625" style="670" customWidth="1"/>
    <col min="2304" max="2306" width="8.7265625" style="670"/>
    <col min="2307" max="2307" width="27.7265625" style="670" customWidth="1"/>
    <col min="2308" max="2308" width="64.81640625" style="670" customWidth="1"/>
    <col min="2309" max="2551" width="8.7265625" style="670"/>
    <col min="2552" max="2552" width="7.26953125" style="670" customWidth="1"/>
    <col min="2553" max="2553" width="59.81640625" style="670" customWidth="1"/>
    <col min="2554" max="2554" width="20.54296875" style="670" customWidth="1"/>
    <col min="2555" max="2555" width="20.81640625" style="670" bestFit="1" customWidth="1"/>
    <col min="2556" max="2556" width="8.7265625" style="670"/>
    <col min="2557" max="2557" width="22.453125" style="670" customWidth="1"/>
    <col min="2558" max="2559" width="17.7265625" style="670" customWidth="1"/>
    <col min="2560" max="2562" width="8.7265625" style="670"/>
    <col min="2563" max="2563" width="27.7265625" style="670" customWidth="1"/>
    <col min="2564" max="2564" width="64.81640625" style="670" customWidth="1"/>
    <col min="2565" max="2807" width="8.7265625" style="670"/>
    <col min="2808" max="2808" width="7.26953125" style="670" customWidth="1"/>
    <col min="2809" max="2809" width="59.81640625" style="670" customWidth="1"/>
    <col min="2810" max="2810" width="20.54296875" style="670" customWidth="1"/>
    <col min="2811" max="2811" width="20.81640625" style="670" bestFit="1" customWidth="1"/>
    <col min="2812" max="2812" width="8.7265625" style="670"/>
    <col min="2813" max="2813" width="22.453125" style="670" customWidth="1"/>
    <col min="2814" max="2815" width="17.7265625" style="670" customWidth="1"/>
    <col min="2816" max="2818" width="8.7265625" style="670"/>
    <col min="2819" max="2819" width="27.7265625" style="670" customWidth="1"/>
    <col min="2820" max="2820" width="64.81640625" style="670" customWidth="1"/>
    <col min="2821" max="3063" width="8.7265625" style="670"/>
    <col min="3064" max="3064" width="7.26953125" style="670" customWidth="1"/>
    <col min="3065" max="3065" width="59.81640625" style="670" customWidth="1"/>
    <col min="3066" max="3066" width="20.54296875" style="670" customWidth="1"/>
    <col min="3067" max="3067" width="20.81640625" style="670" bestFit="1" customWidth="1"/>
    <col min="3068" max="3068" width="8.7265625" style="670"/>
    <col min="3069" max="3069" width="22.453125" style="670" customWidth="1"/>
    <col min="3070" max="3071" width="17.7265625" style="670" customWidth="1"/>
    <col min="3072" max="3074" width="8.7265625" style="670"/>
    <col min="3075" max="3075" width="27.7265625" style="670" customWidth="1"/>
    <col min="3076" max="3076" width="64.81640625" style="670" customWidth="1"/>
    <col min="3077" max="3319" width="8.7265625" style="670"/>
    <col min="3320" max="3320" width="7.26953125" style="670" customWidth="1"/>
    <col min="3321" max="3321" width="59.81640625" style="670" customWidth="1"/>
    <col min="3322" max="3322" width="20.54296875" style="670" customWidth="1"/>
    <col min="3323" max="3323" width="20.81640625" style="670" bestFit="1" customWidth="1"/>
    <col min="3324" max="3324" width="8.7265625" style="670"/>
    <col min="3325" max="3325" width="22.453125" style="670" customWidth="1"/>
    <col min="3326" max="3327" width="17.7265625" style="670" customWidth="1"/>
    <col min="3328" max="3330" width="8.7265625" style="670"/>
    <col min="3331" max="3331" width="27.7265625" style="670" customWidth="1"/>
    <col min="3332" max="3332" width="64.81640625" style="670" customWidth="1"/>
    <col min="3333" max="3575" width="8.7265625" style="670"/>
    <col min="3576" max="3576" width="7.26953125" style="670" customWidth="1"/>
    <col min="3577" max="3577" width="59.81640625" style="670" customWidth="1"/>
    <col min="3578" max="3578" width="20.54296875" style="670" customWidth="1"/>
    <col min="3579" max="3579" width="20.81640625" style="670" bestFit="1" customWidth="1"/>
    <col min="3580" max="3580" width="8.7265625" style="670"/>
    <col min="3581" max="3581" width="22.453125" style="670" customWidth="1"/>
    <col min="3582" max="3583" width="17.7265625" style="670" customWidth="1"/>
    <col min="3584" max="3586" width="8.7265625" style="670"/>
    <col min="3587" max="3587" width="27.7265625" style="670" customWidth="1"/>
    <col min="3588" max="3588" width="64.81640625" style="670" customWidth="1"/>
    <col min="3589" max="3831" width="8.7265625" style="670"/>
    <col min="3832" max="3832" width="7.26953125" style="670" customWidth="1"/>
    <col min="3833" max="3833" width="59.81640625" style="670" customWidth="1"/>
    <col min="3834" max="3834" width="20.54296875" style="670" customWidth="1"/>
    <col min="3835" max="3835" width="20.81640625" style="670" bestFit="1" customWidth="1"/>
    <col min="3836" max="3836" width="8.7265625" style="670"/>
    <col min="3837" max="3837" width="22.453125" style="670" customWidth="1"/>
    <col min="3838" max="3839" width="17.7265625" style="670" customWidth="1"/>
    <col min="3840" max="3842" width="8.7265625" style="670"/>
    <col min="3843" max="3843" width="27.7265625" style="670" customWidth="1"/>
    <col min="3844" max="3844" width="64.81640625" style="670" customWidth="1"/>
    <col min="3845" max="4087" width="8.7265625" style="670"/>
    <col min="4088" max="4088" width="7.26953125" style="670" customWidth="1"/>
    <col min="4089" max="4089" width="59.81640625" style="670" customWidth="1"/>
    <col min="4090" max="4090" width="20.54296875" style="670" customWidth="1"/>
    <col min="4091" max="4091" width="20.81640625" style="670" bestFit="1" customWidth="1"/>
    <col min="4092" max="4092" width="8.7265625" style="670"/>
    <col min="4093" max="4093" width="22.453125" style="670" customWidth="1"/>
    <col min="4094" max="4095" width="17.7265625" style="670" customWidth="1"/>
    <col min="4096" max="4098" width="8.7265625" style="670"/>
    <col min="4099" max="4099" width="27.7265625" style="670" customWidth="1"/>
    <col min="4100" max="4100" width="64.81640625" style="670" customWidth="1"/>
    <col min="4101" max="4343" width="8.7265625" style="670"/>
    <col min="4344" max="4344" width="7.26953125" style="670" customWidth="1"/>
    <col min="4345" max="4345" width="59.81640625" style="670" customWidth="1"/>
    <col min="4346" max="4346" width="20.54296875" style="670" customWidth="1"/>
    <col min="4347" max="4347" width="20.81640625" style="670" bestFit="1" customWidth="1"/>
    <col min="4348" max="4348" width="8.7265625" style="670"/>
    <col min="4349" max="4349" width="22.453125" style="670" customWidth="1"/>
    <col min="4350" max="4351" width="17.7265625" style="670" customWidth="1"/>
    <col min="4352" max="4354" width="8.7265625" style="670"/>
    <col min="4355" max="4355" width="27.7265625" style="670" customWidth="1"/>
    <col min="4356" max="4356" width="64.81640625" style="670" customWidth="1"/>
    <col min="4357" max="4599" width="8.7265625" style="670"/>
    <col min="4600" max="4600" width="7.26953125" style="670" customWidth="1"/>
    <col min="4601" max="4601" width="59.81640625" style="670" customWidth="1"/>
    <col min="4602" max="4602" width="20.54296875" style="670" customWidth="1"/>
    <col min="4603" max="4603" width="20.81640625" style="670" bestFit="1" customWidth="1"/>
    <col min="4604" max="4604" width="8.7265625" style="670"/>
    <col min="4605" max="4605" width="22.453125" style="670" customWidth="1"/>
    <col min="4606" max="4607" width="17.7265625" style="670" customWidth="1"/>
    <col min="4608" max="4610" width="8.7265625" style="670"/>
    <col min="4611" max="4611" width="27.7265625" style="670" customWidth="1"/>
    <col min="4612" max="4612" width="64.81640625" style="670" customWidth="1"/>
    <col min="4613" max="4855" width="8.7265625" style="670"/>
    <col min="4856" max="4856" width="7.26953125" style="670" customWidth="1"/>
    <col min="4857" max="4857" width="59.81640625" style="670" customWidth="1"/>
    <col min="4858" max="4858" width="20.54296875" style="670" customWidth="1"/>
    <col min="4859" max="4859" width="20.81640625" style="670" bestFit="1" customWidth="1"/>
    <col min="4860" max="4860" width="8.7265625" style="670"/>
    <col min="4861" max="4861" width="22.453125" style="670" customWidth="1"/>
    <col min="4862" max="4863" width="17.7265625" style="670" customWidth="1"/>
    <col min="4864" max="4866" width="8.7265625" style="670"/>
    <col min="4867" max="4867" width="27.7265625" style="670" customWidth="1"/>
    <col min="4868" max="4868" width="64.81640625" style="670" customWidth="1"/>
    <col min="4869" max="5111" width="8.7265625" style="670"/>
    <col min="5112" max="5112" width="7.26953125" style="670" customWidth="1"/>
    <col min="5113" max="5113" width="59.81640625" style="670" customWidth="1"/>
    <col min="5114" max="5114" width="20.54296875" style="670" customWidth="1"/>
    <col min="5115" max="5115" width="20.81640625" style="670" bestFit="1" customWidth="1"/>
    <col min="5116" max="5116" width="8.7265625" style="670"/>
    <col min="5117" max="5117" width="22.453125" style="670" customWidth="1"/>
    <col min="5118" max="5119" width="17.7265625" style="670" customWidth="1"/>
    <col min="5120" max="5122" width="8.7265625" style="670"/>
    <col min="5123" max="5123" width="27.7265625" style="670" customWidth="1"/>
    <col min="5124" max="5124" width="64.81640625" style="670" customWidth="1"/>
    <col min="5125" max="5367" width="8.7265625" style="670"/>
    <col min="5368" max="5368" width="7.26953125" style="670" customWidth="1"/>
    <col min="5369" max="5369" width="59.81640625" style="670" customWidth="1"/>
    <col min="5370" max="5370" width="20.54296875" style="670" customWidth="1"/>
    <col min="5371" max="5371" width="20.81640625" style="670" bestFit="1" customWidth="1"/>
    <col min="5372" max="5372" width="8.7265625" style="670"/>
    <col min="5373" max="5373" width="22.453125" style="670" customWidth="1"/>
    <col min="5374" max="5375" width="17.7265625" style="670" customWidth="1"/>
    <col min="5376" max="5378" width="8.7265625" style="670"/>
    <col min="5379" max="5379" width="27.7265625" style="670" customWidth="1"/>
    <col min="5380" max="5380" width="64.81640625" style="670" customWidth="1"/>
    <col min="5381" max="5623" width="8.7265625" style="670"/>
    <col min="5624" max="5624" width="7.26953125" style="670" customWidth="1"/>
    <col min="5625" max="5625" width="59.81640625" style="670" customWidth="1"/>
    <col min="5626" max="5626" width="20.54296875" style="670" customWidth="1"/>
    <col min="5627" max="5627" width="20.81640625" style="670" bestFit="1" customWidth="1"/>
    <col min="5628" max="5628" width="8.7265625" style="670"/>
    <col min="5629" max="5629" width="22.453125" style="670" customWidth="1"/>
    <col min="5630" max="5631" width="17.7265625" style="670" customWidth="1"/>
    <col min="5632" max="5634" width="8.7265625" style="670"/>
    <col min="5635" max="5635" width="27.7265625" style="670" customWidth="1"/>
    <col min="5636" max="5636" width="64.81640625" style="670" customWidth="1"/>
    <col min="5637" max="5879" width="8.7265625" style="670"/>
    <col min="5880" max="5880" width="7.26953125" style="670" customWidth="1"/>
    <col min="5881" max="5881" width="59.81640625" style="670" customWidth="1"/>
    <col min="5882" max="5882" width="20.54296875" style="670" customWidth="1"/>
    <col min="5883" max="5883" width="20.81640625" style="670" bestFit="1" customWidth="1"/>
    <col min="5884" max="5884" width="8.7265625" style="670"/>
    <col min="5885" max="5885" width="22.453125" style="670" customWidth="1"/>
    <col min="5886" max="5887" width="17.7265625" style="670" customWidth="1"/>
    <col min="5888" max="5890" width="8.7265625" style="670"/>
    <col min="5891" max="5891" width="27.7265625" style="670" customWidth="1"/>
    <col min="5892" max="5892" width="64.81640625" style="670" customWidth="1"/>
    <col min="5893" max="6135" width="8.7265625" style="670"/>
    <col min="6136" max="6136" width="7.26953125" style="670" customWidth="1"/>
    <col min="6137" max="6137" width="59.81640625" style="670" customWidth="1"/>
    <col min="6138" max="6138" width="20.54296875" style="670" customWidth="1"/>
    <col min="6139" max="6139" width="20.81640625" style="670" bestFit="1" customWidth="1"/>
    <col min="6140" max="6140" width="8.7265625" style="670"/>
    <col min="6141" max="6141" width="22.453125" style="670" customWidth="1"/>
    <col min="6142" max="6143" width="17.7265625" style="670" customWidth="1"/>
    <col min="6144" max="6146" width="8.7265625" style="670"/>
    <col min="6147" max="6147" width="27.7265625" style="670" customWidth="1"/>
    <col min="6148" max="6148" width="64.81640625" style="670" customWidth="1"/>
    <col min="6149" max="6391" width="8.7265625" style="670"/>
    <col min="6392" max="6392" width="7.26953125" style="670" customWidth="1"/>
    <col min="6393" max="6393" width="59.81640625" style="670" customWidth="1"/>
    <col min="6394" max="6394" width="20.54296875" style="670" customWidth="1"/>
    <col min="6395" max="6395" width="20.81640625" style="670" bestFit="1" customWidth="1"/>
    <col min="6396" max="6396" width="8.7265625" style="670"/>
    <col min="6397" max="6397" width="22.453125" style="670" customWidth="1"/>
    <col min="6398" max="6399" width="17.7265625" style="670" customWidth="1"/>
    <col min="6400" max="6402" width="8.7265625" style="670"/>
    <col min="6403" max="6403" width="27.7265625" style="670" customWidth="1"/>
    <col min="6404" max="6404" width="64.81640625" style="670" customWidth="1"/>
    <col min="6405" max="6647" width="8.7265625" style="670"/>
    <col min="6648" max="6648" width="7.26953125" style="670" customWidth="1"/>
    <col min="6649" max="6649" width="59.81640625" style="670" customWidth="1"/>
    <col min="6650" max="6650" width="20.54296875" style="670" customWidth="1"/>
    <col min="6651" max="6651" width="20.81640625" style="670" bestFit="1" customWidth="1"/>
    <col min="6652" max="6652" width="8.7265625" style="670"/>
    <col min="6653" max="6653" width="22.453125" style="670" customWidth="1"/>
    <col min="6654" max="6655" width="17.7265625" style="670" customWidth="1"/>
    <col min="6656" max="6658" width="8.7265625" style="670"/>
    <col min="6659" max="6659" width="27.7265625" style="670" customWidth="1"/>
    <col min="6660" max="6660" width="64.81640625" style="670" customWidth="1"/>
    <col min="6661" max="6903" width="8.7265625" style="670"/>
    <col min="6904" max="6904" width="7.26953125" style="670" customWidth="1"/>
    <col min="6905" max="6905" width="59.81640625" style="670" customWidth="1"/>
    <col min="6906" max="6906" width="20.54296875" style="670" customWidth="1"/>
    <col min="6907" max="6907" width="20.81640625" style="670" bestFit="1" customWidth="1"/>
    <col min="6908" max="6908" width="8.7265625" style="670"/>
    <col min="6909" max="6909" width="22.453125" style="670" customWidth="1"/>
    <col min="6910" max="6911" width="17.7265625" style="670" customWidth="1"/>
    <col min="6912" max="6914" width="8.7265625" style="670"/>
    <col min="6915" max="6915" width="27.7265625" style="670" customWidth="1"/>
    <col min="6916" max="6916" width="64.81640625" style="670" customWidth="1"/>
    <col min="6917" max="7159" width="8.7265625" style="670"/>
    <col min="7160" max="7160" width="7.26953125" style="670" customWidth="1"/>
    <col min="7161" max="7161" width="59.81640625" style="670" customWidth="1"/>
    <col min="7162" max="7162" width="20.54296875" style="670" customWidth="1"/>
    <col min="7163" max="7163" width="20.81640625" style="670" bestFit="1" customWidth="1"/>
    <col min="7164" max="7164" width="8.7265625" style="670"/>
    <col min="7165" max="7165" width="22.453125" style="670" customWidth="1"/>
    <col min="7166" max="7167" width="17.7265625" style="670" customWidth="1"/>
    <col min="7168" max="7170" width="8.7265625" style="670"/>
    <col min="7171" max="7171" width="27.7265625" style="670" customWidth="1"/>
    <col min="7172" max="7172" width="64.81640625" style="670" customWidth="1"/>
    <col min="7173" max="7415" width="8.7265625" style="670"/>
    <col min="7416" max="7416" width="7.26953125" style="670" customWidth="1"/>
    <col min="7417" max="7417" width="59.81640625" style="670" customWidth="1"/>
    <col min="7418" max="7418" width="20.54296875" style="670" customWidth="1"/>
    <col min="7419" max="7419" width="20.81640625" style="670" bestFit="1" customWidth="1"/>
    <col min="7420" max="7420" width="8.7265625" style="670"/>
    <col min="7421" max="7421" width="22.453125" style="670" customWidth="1"/>
    <col min="7422" max="7423" width="17.7265625" style="670" customWidth="1"/>
    <col min="7424" max="7426" width="8.7265625" style="670"/>
    <col min="7427" max="7427" width="27.7265625" style="670" customWidth="1"/>
    <col min="7428" max="7428" width="64.81640625" style="670" customWidth="1"/>
    <col min="7429" max="7671" width="8.7265625" style="670"/>
    <col min="7672" max="7672" width="7.26953125" style="670" customWidth="1"/>
    <col min="7673" max="7673" width="59.81640625" style="670" customWidth="1"/>
    <col min="7674" max="7674" width="20.54296875" style="670" customWidth="1"/>
    <col min="7675" max="7675" width="20.81640625" style="670" bestFit="1" customWidth="1"/>
    <col min="7676" max="7676" width="8.7265625" style="670"/>
    <col min="7677" max="7677" width="22.453125" style="670" customWidth="1"/>
    <col min="7678" max="7679" width="17.7265625" style="670" customWidth="1"/>
    <col min="7680" max="7682" width="8.7265625" style="670"/>
    <col min="7683" max="7683" width="27.7265625" style="670" customWidth="1"/>
    <col min="7684" max="7684" width="64.81640625" style="670" customWidth="1"/>
    <col min="7685" max="7927" width="8.7265625" style="670"/>
    <col min="7928" max="7928" width="7.26953125" style="670" customWidth="1"/>
    <col min="7929" max="7929" width="59.81640625" style="670" customWidth="1"/>
    <col min="7930" max="7930" width="20.54296875" style="670" customWidth="1"/>
    <col min="7931" max="7931" width="20.81640625" style="670" bestFit="1" customWidth="1"/>
    <col min="7932" max="7932" width="8.7265625" style="670"/>
    <col min="7933" max="7933" width="22.453125" style="670" customWidth="1"/>
    <col min="7934" max="7935" width="17.7265625" style="670" customWidth="1"/>
    <col min="7936" max="7938" width="8.7265625" style="670"/>
    <col min="7939" max="7939" width="27.7265625" style="670" customWidth="1"/>
    <col min="7940" max="7940" width="64.81640625" style="670" customWidth="1"/>
    <col min="7941" max="8183" width="8.7265625" style="670"/>
    <col min="8184" max="8184" width="7.26953125" style="670" customWidth="1"/>
    <col min="8185" max="8185" width="59.81640625" style="670" customWidth="1"/>
    <col min="8186" max="8186" width="20.54296875" style="670" customWidth="1"/>
    <col min="8187" max="8187" width="20.81640625" style="670" bestFit="1" customWidth="1"/>
    <col min="8188" max="8188" width="8.7265625" style="670"/>
    <col min="8189" max="8189" width="22.453125" style="670" customWidth="1"/>
    <col min="8190" max="8191" width="17.7265625" style="670" customWidth="1"/>
    <col min="8192" max="8194" width="8.7265625" style="670"/>
    <col min="8195" max="8195" width="27.7265625" style="670" customWidth="1"/>
    <col min="8196" max="8196" width="64.81640625" style="670" customWidth="1"/>
    <col min="8197" max="8439" width="8.7265625" style="670"/>
    <col min="8440" max="8440" width="7.26953125" style="670" customWidth="1"/>
    <col min="8441" max="8441" width="59.81640625" style="670" customWidth="1"/>
    <col min="8442" max="8442" width="20.54296875" style="670" customWidth="1"/>
    <col min="8443" max="8443" width="20.81640625" style="670" bestFit="1" customWidth="1"/>
    <col min="8444" max="8444" width="8.7265625" style="670"/>
    <col min="8445" max="8445" width="22.453125" style="670" customWidth="1"/>
    <col min="8446" max="8447" width="17.7265625" style="670" customWidth="1"/>
    <col min="8448" max="8450" width="8.7265625" style="670"/>
    <col min="8451" max="8451" width="27.7265625" style="670" customWidth="1"/>
    <col min="8452" max="8452" width="64.81640625" style="670" customWidth="1"/>
    <col min="8453" max="8695" width="8.7265625" style="670"/>
    <col min="8696" max="8696" width="7.26953125" style="670" customWidth="1"/>
    <col min="8697" max="8697" width="59.81640625" style="670" customWidth="1"/>
    <col min="8698" max="8698" width="20.54296875" style="670" customWidth="1"/>
    <col min="8699" max="8699" width="20.81640625" style="670" bestFit="1" customWidth="1"/>
    <col min="8700" max="8700" width="8.7265625" style="670"/>
    <col min="8701" max="8701" width="22.453125" style="670" customWidth="1"/>
    <col min="8702" max="8703" width="17.7265625" style="670" customWidth="1"/>
    <col min="8704" max="8706" width="8.7265625" style="670"/>
    <col min="8707" max="8707" width="27.7265625" style="670" customWidth="1"/>
    <col min="8708" max="8708" width="64.81640625" style="670" customWidth="1"/>
    <col min="8709" max="8951" width="8.7265625" style="670"/>
    <col min="8952" max="8952" width="7.26953125" style="670" customWidth="1"/>
    <col min="8953" max="8953" width="59.81640625" style="670" customWidth="1"/>
    <col min="8954" max="8954" width="20.54296875" style="670" customWidth="1"/>
    <col min="8955" max="8955" width="20.81640625" style="670" bestFit="1" customWidth="1"/>
    <col min="8956" max="8956" width="8.7265625" style="670"/>
    <col min="8957" max="8957" width="22.453125" style="670" customWidth="1"/>
    <col min="8958" max="8959" width="17.7265625" style="670" customWidth="1"/>
    <col min="8960" max="8962" width="8.7265625" style="670"/>
    <col min="8963" max="8963" width="27.7265625" style="670" customWidth="1"/>
    <col min="8964" max="8964" width="64.81640625" style="670" customWidth="1"/>
    <col min="8965" max="9207" width="8.7265625" style="670"/>
    <col min="9208" max="9208" width="7.26953125" style="670" customWidth="1"/>
    <col min="9209" max="9209" width="59.81640625" style="670" customWidth="1"/>
    <col min="9210" max="9210" width="20.54296875" style="670" customWidth="1"/>
    <col min="9211" max="9211" width="20.81640625" style="670" bestFit="1" customWidth="1"/>
    <col min="9212" max="9212" width="8.7265625" style="670"/>
    <col min="9213" max="9213" width="22.453125" style="670" customWidth="1"/>
    <col min="9214" max="9215" width="17.7265625" style="670" customWidth="1"/>
    <col min="9216" max="9218" width="8.7265625" style="670"/>
    <col min="9219" max="9219" width="27.7265625" style="670" customWidth="1"/>
    <col min="9220" max="9220" width="64.81640625" style="670" customWidth="1"/>
    <col min="9221" max="9463" width="8.7265625" style="670"/>
    <col min="9464" max="9464" width="7.26953125" style="670" customWidth="1"/>
    <col min="9465" max="9465" width="59.81640625" style="670" customWidth="1"/>
    <col min="9466" max="9466" width="20.54296875" style="670" customWidth="1"/>
    <col min="9467" max="9467" width="20.81640625" style="670" bestFit="1" customWidth="1"/>
    <col min="9468" max="9468" width="8.7265625" style="670"/>
    <col min="9469" max="9469" width="22.453125" style="670" customWidth="1"/>
    <col min="9470" max="9471" width="17.7265625" style="670" customWidth="1"/>
    <col min="9472" max="9474" width="8.7265625" style="670"/>
    <col min="9475" max="9475" width="27.7265625" style="670" customWidth="1"/>
    <col min="9476" max="9476" width="64.81640625" style="670" customWidth="1"/>
    <col min="9477" max="9719" width="8.7265625" style="670"/>
    <col min="9720" max="9720" width="7.26953125" style="670" customWidth="1"/>
    <col min="9721" max="9721" width="59.81640625" style="670" customWidth="1"/>
    <col min="9722" max="9722" width="20.54296875" style="670" customWidth="1"/>
    <col min="9723" max="9723" width="20.81640625" style="670" bestFit="1" customWidth="1"/>
    <col min="9724" max="9724" width="8.7265625" style="670"/>
    <col min="9725" max="9725" width="22.453125" style="670" customWidth="1"/>
    <col min="9726" max="9727" width="17.7265625" style="670" customWidth="1"/>
    <col min="9728" max="9730" width="8.7265625" style="670"/>
    <col min="9731" max="9731" width="27.7265625" style="670" customWidth="1"/>
    <col min="9732" max="9732" width="64.81640625" style="670" customWidth="1"/>
    <col min="9733" max="9975" width="8.7265625" style="670"/>
    <col min="9976" max="9976" width="7.26953125" style="670" customWidth="1"/>
    <col min="9977" max="9977" width="59.81640625" style="670" customWidth="1"/>
    <col min="9978" max="9978" width="20.54296875" style="670" customWidth="1"/>
    <col min="9979" max="9979" width="20.81640625" style="670" bestFit="1" customWidth="1"/>
    <col min="9980" max="9980" width="8.7265625" style="670"/>
    <col min="9981" max="9981" width="22.453125" style="670" customWidth="1"/>
    <col min="9982" max="9983" width="17.7265625" style="670" customWidth="1"/>
    <col min="9984" max="9986" width="8.7265625" style="670"/>
    <col min="9987" max="9987" width="27.7265625" style="670" customWidth="1"/>
    <col min="9988" max="9988" width="64.81640625" style="670" customWidth="1"/>
    <col min="9989" max="10231" width="8.7265625" style="670"/>
    <col min="10232" max="10232" width="7.26953125" style="670" customWidth="1"/>
    <col min="10233" max="10233" width="59.81640625" style="670" customWidth="1"/>
    <col min="10234" max="10234" width="20.54296875" style="670" customWidth="1"/>
    <col min="10235" max="10235" width="20.81640625" style="670" bestFit="1" customWidth="1"/>
    <col min="10236" max="10236" width="8.7265625" style="670"/>
    <col min="10237" max="10237" width="22.453125" style="670" customWidth="1"/>
    <col min="10238" max="10239" width="17.7265625" style="670" customWidth="1"/>
    <col min="10240" max="10242" width="8.7265625" style="670"/>
    <col min="10243" max="10243" width="27.7265625" style="670" customWidth="1"/>
    <col min="10244" max="10244" width="64.81640625" style="670" customWidth="1"/>
    <col min="10245" max="10487" width="8.7265625" style="670"/>
    <col min="10488" max="10488" width="7.26953125" style="670" customWidth="1"/>
    <col min="10489" max="10489" width="59.81640625" style="670" customWidth="1"/>
    <col min="10490" max="10490" width="20.54296875" style="670" customWidth="1"/>
    <col min="10491" max="10491" width="20.81640625" style="670" bestFit="1" customWidth="1"/>
    <col min="10492" max="10492" width="8.7265625" style="670"/>
    <col min="10493" max="10493" width="22.453125" style="670" customWidth="1"/>
    <col min="10494" max="10495" width="17.7265625" style="670" customWidth="1"/>
    <col min="10496" max="10498" width="8.7265625" style="670"/>
    <col min="10499" max="10499" width="27.7265625" style="670" customWidth="1"/>
    <col min="10500" max="10500" width="64.81640625" style="670" customWidth="1"/>
    <col min="10501" max="10743" width="8.7265625" style="670"/>
    <col min="10744" max="10744" width="7.26953125" style="670" customWidth="1"/>
    <col min="10745" max="10745" width="59.81640625" style="670" customWidth="1"/>
    <col min="10746" max="10746" width="20.54296875" style="670" customWidth="1"/>
    <col min="10747" max="10747" width="20.81640625" style="670" bestFit="1" customWidth="1"/>
    <col min="10748" max="10748" width="8.7265625" style="670"/>
    <col min="10749" max="10749" width="22.453125" style="670" customWidth="1"/>
    <col min="10750" max="10751" width="17.7265625" style="670" customWidth="1"/>
    <col min="10752" max="10754" width="8.7265625" style="670"/>
    <col min="10755" max="10755" width="27.7265625" style="670" customWidth="1"/>
    <col min="10756" max="10756" width="64.81640625" style="670" customWidth="1"/>
    <col min="10757" max="10999" width="8.7265625" style="670"/>
    <col min="11000" max="11000" width="7.26953125" style="670" customWidth="1"/>
    <col min="11001" max="11001" width="59.81640625" style="670" customWidth="1"/>
    <col min="11002" max="11002" width="20.54296875" style="670" customWidth="1"/>
    <col min="11003" max="11003" width="20.81640625" style="670" bestFit="1" customWidth="1"/>
    <col min="11004" max="11004" width="8.7265625" style="670"/>
    <col min="11005" max="11005" width="22.453125" style="670" customWidth="1"/>
    <col min="11006" max="11007" width="17.7265625" style="670" customWidth="1"/>
    <col min="11008" max="11010" width="8.7265625" style="670"/>
    <col min="11011" max="11011" width="27.7265625" style="670" customWidth="1"/>
    <col min="11012" max="11012" width="64.81640625" style="670" customWidth="1"/>
    <col min="11013" max="11255" width="8.7265625" style="670"/>
    <col min="11256" max="11256" width="7.26953125" style="670" customWidth="1"/>
    <col min="11257" max="11257" width="59.81640625" style="670" customWidth="1"/>
    <col min="11258" max="11258" width="20.54296875" style="670" customWidth="1"/>
    <col min="11259" max="11259" width="20.81640625" style="670" bestFit="1" customWidth="1"/>
    <col min="11260" max="11260" width="8.7265625" style="670"/>
    <col min="11261" max="11261" width="22.453125" style="670" customWidth="1"/>
    <col min="11262" max="11263" width="17.7265625" style="670" customWidth="1"/>
    <col min="11264" max="11266" width="8.7265625" style="670"/>
    <col min="11267" max="11267" width="27.7265625" style="670" customWidth="1"/>
    <col min="11268" max="11268" width="64.81640625" style="670" customWidth="1"/>
    <col min="11269" max="11511" width="8.7265625" style="670"/>
    <col min="11512" max="11512" width="7.26953125" style="670" customWidth="1"/>
    <col min="11513" max="11513" width="59.81640625" style="670" customWidth="1"/>
    <col min="11514" max="11514" width="20.54296875" style="670" customWidth="1"/>
    <col min="11515" max="11515" width="20.81640625" style="670" bestFit="1" customWidth="1"/>
    <col min="11516" max="11516" width="8.7265625" style="670"/>
    <col min="11517" max="11517" width="22.453125" style="670" customWidth="1"/>
    <col min="11518" max="11519" width="17.7265625" style="670" customWidth="1"/>
    <col min="11520" max="11522" width="8.7265625" style="670"/>
    <col min="11523" max="11523" width="27.7265625" style="670" customWidth="1"/>
    <col min="11524" max="11524" width="64.81640625" style="670" customWidth="1"/>
    <col min="11525" max="11767" width="8.7265625" style="670"/>
    <col min="11768" max="11768" width="7.26953125" style="670" customWidth="1"/>
    <col min="11769" max="11769" width="59.81640625" style="670" customWidth="1"/>
    <col min="11770" max="11770" width="20.54296875" style="670" customWidth="1"/>
    <col min="11771" max="11771" width="20.81640625" style="670" bestFit="1" customWidth="1"/>
    <col min="11772" max="11772" width="8.7265625" style="670"/>
    <col min="11773" max="11773" width="22.453125" style="670" customWidth="1"/>
    <col min="11774" max="11775" width="17.7265625" style="670" customWidth="1"/>
    <col min="11776" max="11778" width="8.7265625" style="670"/>
    <col min="11779" max="11779" width="27.7265625" style="670" customWidth="1"/>
    <col min="11780" max="11780" width="64.81640625" style="670" customWidth="1"/>
    <col min="11781" max="12023" width="8.7265625" style="670"/>
    <col min="12024" max="12024" width="7.26953125" style="670" customWidth="1"/>
    <col min="12025" max="12025" width="59.81640625" style="670" customWidth="1"/>
    <col min="12026" max="12026" width="20.54296875" style="670" customWidth="1"/>
    <col min="12027" max="12027" width="20.81640625" style="670" bestFit="1" customWidth="1"/>
    <col min="12028" max="12028" width="8.7265625" style="670"/>
    <col min="12029" max="12029" width="22.453125" style="670" customWidth="1"/>
    <col min="12030" max="12031" width="17.7265625" style="670" customWidth="1"/>
    <col min="12032" max="12034" width="8.7265625" style="670"/>
    <col min="12035" max="12035" width="27.7265625" style="670" customWidth="1"/>
    <col min="12036" max="12036" width="64.81640625" style="670" customWidth="1"/>
    <col min="12037" max="12279" width="8.7265625" style="670"/>
    <col min="12280" max="12280" width="7.26953125" style="670" customWidth="1"/>
    <col min="12281" max="12281" width="59.81640625" style="670" customWidth="1"/>
    <col min="12282" max="12282" width="20.54296875" style="670" customWidth="1"/>
    <col min="12283" max="12283" width="20.81640625" style="670" bestFit="1" customWidth="1"/>
    <col min="12284" max="12284" width="8.7265625" style="670"/>
    <col min="12285" max="12285" width="22.453125" style="670" customWidth="1"/>
    <col min="12286" max="12287" width="17.7265625" style="670" customWidth="1"/>
    <col min="12288" max="12290" width="8.7265625" style="670"/>
    <col min="12291" max="12291" width="27.7265625" style="670" customWidth="1"/>
    <col min="12292" max="12292" width="64.81640625" style="670" customWidth="1"/>
    <col min="12293" max="12535" width="8.7265625" style="670"/>
    <col min="12536" max="12536" width="7.26953125" style="670" customWidth="1"/>
    <col min="12537" max="12537" width="59.81640625" style="670" customWidth="1"/>
    <col min="12538" max="12538" width="20.54296875" style="670" customWidth="1"/>
    <col min="12539" max="12539" width="20.81640625" style="670" bestFit="1" customWidth="1"/>
    <col min="12540" max="12540" width="8.7265625" style="670"/>
    <col min="12541" max="12541" width="22.453125" style="670" customWidth="1"/>
    <col min="12542" max="12543" width="17.7265625" style="670" customWidth="1"/>
    <col min="12544" max="12546" width="8.7265625" style="670"/>
    <col min="12547" max="12547" width="27.7265625" style="670" customWidth="1"/>
    <col min="12548" max="12548" width="64.81640625" style="670" customWidth="1"/>
    <col min="12549" max="12791" width="8.7265625" style="670"/>
    <col min="12792" max="12792" width="7.26953125" style="670" customWidth="1"/>
    <col min="12793" max="12793" width="59.81640625" style="670" customWidth="1"/>
    <col min="12794" max="12794" width="20.54296875" style="670" customWidth="1"/>
    <col min="12795" max="12795" width="20.81640625" style="670" bestFit="1" customWidth="1"/>
    <col min="12796" max="12796" width="8.7265625" style="670"/>
    <col min="12797" max="12797" width="22.453125" style="670" customWidth="1"/>
    <col min="12798" max="12799" width="17.7265625" style="670" customWidth="1"/>
    <col min="12800" max="12802" width="8.7265625" style="670"/>
    <col min="12803" max="12803" width="27.7265625" style="670" customWidth="1"/>
    <col min="12804" max="12804" width="64.81640625" style="670" customWidth="1"/>
    <col min="12805" max="13047" width="8.7265625" style="670"/>
    <col min="13048" max="13048" width="7.26953125" style="670" customWidth="1"/>
    <col min="13049" max="13049" width="59.81640625" style="670" customWidth="1"/>
    <col min="13050" max="13050" width="20.54296875" style="670" customWidth="1"/>
    <col min="13051" max="13051" width="20.81640625" style="670" bestFit="1" customWidth="1"/>
    <col min="13052" max="13052" width="8.7265625" style="670"/>
    <col min="13053" max="13053" width="22.453125" style="670" customWidth="1"/>
    <col min="13054" max="13055" width="17.7265625" style="670" customWidth="1"/>
    <col min="13056" max="13058" width="8.7265625" style="670"/>
    <col min="13059" max="13059" width="27.7265625" style="670" customWidth="1"/>
    <col min="13060" max="13060" width="64.81640625" style="670" customWidth="1"/>
    <col min="13061" max="13303" width="8.7265625" style="670"/>
    <col min="13304" max="13304" width="7.26953125" style="670" customWidth="1"/>
    <col min="13305" max="13305" width="59.81640625" style="670" customWidth="1"/>
    <col min="13306" max="13306" width="20.54296875" style="670" customWidth="1"/>
    <col min="13307" max="13307" width="20.81640625" style="670" bestFit="1" customWidth="1"/>
    <col min="13308" max="13308" width="8.7265625" style="670"/>
    <col min="13309" max="13309" width="22.453125" style="670" customWidth="1"/>
    <col min="13310" max="13311" width="17.7265625" style="670" customWidth="1"/>
    <col min="13312" max="13314" width="8.7265625" style="670"/>
    <col min="13315" max="13315" width="27.7265625" style="670" customWidth="1"/>
    <col min="13316" max="13316" width="64.81640625" style="670" customWidth="1"/>
    <col min="13317" max="13559" width="8.7265625" style="670"/>
    <col min="13560" max="13560" width="7.26953125" style="670" customWidth="1"/>
    <col min="13561" max="13561" width="59.81640625" style="670" customWidth="1"/>
    <col min="13562" max="13562" width="20.54296875" style="670" customWidth="1"/>
    <col min="13563" max="13563" width="20.81640625" style="670" bestFit="1" customWidth="1"/>
    <col min="13564" max="13564" width="8.7265625" style="670"/>
    <col min="13565" max="13565" width="22.453125" style="670" customWidth="1"/>
    <col min="13566" max="13567" width="17.7265625" style="670" customWidth="1"/>
    <col min="13568" max="13570" width="8.7265625" style="670"/>
    <col min="13571" max="13571" width="27.7265625" style="670" customWidth="1"/>
    <col min="13572" max="13572" width="64.81640625" style="670" customWidth="1"/>
    <col min="13573" max="13815" width="8.7265625" style="670"/>
    <col min="13816" max="13816" width="7.26953125" style="670" customWidth="1"/>
    <col min="13817" max="13817" width="59.81640625" style="670" customWidth="1"/>
    <col min="13818" max="13818" width="20.54296875" style="670" customWidth="1"/>
    <col min="13819" max="13819" width="20.81640625" style="670" bestFit="1" customWidth="1"/>
    <col min="13820" max="13820" width="8.7265625" style="670"/>
    <col min="13821" max="13821" width="22.453125" style="670" customWidth="1"/>
    <col min="13822" max="13823" width="17.7265625" style="670" customWidth="1"/>
    <col min="13824" max="13826" width="8.7265625" style="670"/>
    <col min="13827" max="13827" width="27.7265625" style="670" customWidth="1"/>
    <col min="13828" max="13828" width="64.81640625" style="670" customWidth="1"/>
    <col min="13829" max="14071" width="8.7265625" style="670"/>
    <col min="14072" max="14072" width="7.26953125" style="670" customWidth="1"/>
    <col min="14073" max="14073" width="59.81640625" style="670" customWidth="1"/>
    <col min="14074" max="14074" width="20.54296875" style="670" customWidth="1"/>
    <col min="14075" max="14075" width="20.81640625" style="670" bestFit="1" customWidth="1"/>
    <col min="14076" max="14076" width="8.7265625" style="670"/>
    <col min="14077" max="14077" width="22.453125" style="670" customWidth="1"/>
    <col min="14078" max="14079" width="17.7265625" style="670" customWidth="1"/>
    <col min="14080" max="14082" width="8.7265625" style="670"/>
    <col min="14083" max="14083" width="27.7265625" style="670" customWidth="1"/>
    <col min="14084" max="14084" width="64.81640625" style="670" customWidth="1"/>
    <col min="14085" max="14327" width="8.7265625" style="670"/>
    <col min="14328" max="14328" width="7.26953125" style="670" customWidth="1"/>
    <col min="14329" max="14329" width="59.81640625" style="670" customWidth="1"/>
    <col min="14330" max="14330" width="20.54296875" style="670" customWidth="1"/>
    <col min="14331" max="14331" width="20.81640625" style="670" bestFit="1" customWidth="1"/>
    <col min="14332" max="14332" width="8.7265625" style="670"/>
    <col min="14333" max="14333" width="22.453125" style="670" customWidth="1"/>
    <col min="14334" max="14335" width="17.7265625" style="670" customWidth="1"/>
    <col min="14336" max="14338" width="8.7265625" style="670"/>
    <col min="14339" max="14339" width="27.7265625" style="670" customWidth="1"/>
    <col min="14340" max="14340" width="64.81640625" style="670" customWidth="1"/>
    <col min="14341" max="14583" width="8.7265625" style="670"/>
    <col min="14584" max="14584" width="7.26953125" style="670" customWidth="1"/>
    <col min="14585" max="14585" width="59.81640625" style="670" customWidth="1"/>
    <col min="14586" max="14586" width="20.54296875" style="670" customWidth="1"/>
    <col min="14587" max="14587" width="20.81640625" style="670" bestFit="1" customWidth="1"/>
    <col min="14588" max="14588" width="8.7265625" style="670"/>
    <col min="14589" max="14589" width="22.453125" style="670" customWidth="1"/>
    <col min="14590" max="14591" width="17.7265625" style="670" customWidth="1"/>
    <col min="14592" max="14594" width="8.7265625" style="670"/>
    <col min="14595" max="14595" width="27.7265625" style="670" customWidth="1"/>
    <col min="14596" max="14596" width="64.81640625" style="670" customWidth="1"/>
    <col min="14597" max="14839" width="8.7265625" style="670"/>
    <col min="14840" max="14840" width="7.26953125" style="670" customWidth="1"/>
    <col min="14841" max="14841" width="59.81640625" style="670" customWidth="1"/>
    <col min="14842" max="14842" width="20.54296875" style="670" customWidth="1"/>
    <col min="14843" max="14843" width="20.81640625" style="670" bestFit="1" customWidth="1"/>
    <col min="14844" max="14844" width="8.7265625" style="670"/>
    <col min="14845" max="14845" width="22.453125" style="670" customWidth="1"/>
    <col min="14846" max="14847" width="17.7265625" style="670" customWidth="1"/>
    <col min="14848" max="14850" width="8.7265625" style="670"/>
    <col min="14851" max="14851" width="27.7265625" style="670" customWidth="1"/>
    <col min="14852" max="14852" width="64.81640625" style="670" customWidth="1"/>
    <col min="14853" max="15095" width="8.7265625" style="670"/>
    <col min="15096" max="15096" width="7.26953125" style="670" customWidth="1"/>
    <col min="15097" max="15097" width="59.81640625" style="670" customWidth="1"/>
    <col min="15098" max="15098" width="20.54296875" style="670" customWidth="1"/>
    <col min="15099" max="15099" width="20.81640625" style="670" bestFit="1" customWidth="1"/>
    <col min="15100" max="15100" width="8.7265625" style="670"/>
    <col min="15101" max="15101" width="22.453125" style="670" customWidth="1"/>
    <col min="15102" max="15103" width="17.7265625" style="670" customWidth="1"/>
    <col min="15104" max="15106" width="8.7265625" style="670"/>
    <col min="15107" max="15107" width="27.7265625" style="670" customWidth="1"/>
    <col min="15108" max="15108" width="64.81640625" style="670" customWidth="1"/>
    <col min="15109" max="15351" width="8.7265625" style="670"/>
    <col min="15352" max="15352" width="7.26953125" style="670" customWidth="1"/>
    <col min="15353" max="15353" width="59.81640625" style="670" customWidth="1"/>
    <col min="15354" max="15354" width="20.54296875" style="670" customWidth="1"/>
    <col min="15355" max="15355" width="20.81640625" style="670" bestFit="1" customWidth="1"/>
    <col min="15356" max="15356" width="8.7265625" style="670"/>
    <col min="15357" max="15357" width="22.453125" style="670" customWidth="1"/>
    <col min="15358" max="15359" width="17.7265625" style="670" customWidth="1"/>
    <col min="15360" max="15362" width="8.7265625" style="670"/>
    <col min="15363" max="15363" width="27.7265625" style="670" customWidth="1"/>
    <col min="15364" max="15364" width="64.81640625" style="670" customWidth="1"/>
    <col min="15365" max="15607" width="8.7265625" style="670"/>
    <col min="15608" max="15608" width="7.26953125" style="670" customWidth="1"/>
    <col min="15609" max="15609" width="59.81640625" style="670" customWidth="1"/>
    <col min="15610" max="15610" width="20.54296875" style="670" customWidth="1"/>
    <col min="15611" max="15611" width="20.81640625" style="670" bestFit="1" customWidth="1"/>
    <col min="15612" max="15612" width="8.7265625" style="670"/>
    <col min="15613" max="15613" width="22.453125" style="670" customWidth="1"/>
    <col min="15614" max="15615" width="17.7265625" style="670" customWidth="1"/>
    <col min="15616" max="15618" width="8.7265625" style="670"/>
    <col min="15619" max="15619" width="27.7265625" style="670" customWidth="1"/>
    <col min="15620" max="15620" width="64.81640625" style="670" customWidth="1"/>
    <col min="15621" max="15863" width="8.7265625" style="670"/>
    <col min="15864" max="15864" width="7.26953125" style="670" customWidth="1"/>
    <col min="15865" max="15865" width="59.81640625" style="670" customWidth="1"/>
    <col min="15866" max="15866" width="20.54296875" style="670" customWidth="1"/>
    <col min="15867" max="15867" width="20.81640625" style="670" bestFit="1" customWidth="1"/>
    <col min="15868" max="15868" width="8.7265625" style="670"/>
    <col min="15869" max="15869" width="22.453125" style="670" customWidth="1"/>
    <col min="15870" max="15871" width="17.7265625" style="670" customWidth="1"/>
    <col min="15872" max="15874" width="8.7265625" style="670"/>
    <col min="15875" max="15875" width="27.7265625" style="670" customWidth="1"/>
    <col min="15876" max="15876" width="64.81640625" style="670" customWidth="1"/>
    <col min="15877" max="16119" width="8.7265625" style="670"/>
    <col min="16120" max="16120" width="7.26953125" style="670" customWidth="1"/>
    <col min="16121" max="16121" width="59.81640625" style="670" customWidth="1"/>
    <col min="16122" max="16122" width="20.54296875" style="670" customWidth="1"/>
    <col min="16123" max="16123" width="20.81640625" style="670" bestFit="1" customWidth="1"/>
    <col min="16124" max="16124" width="8.7265625" style="670"/>
    <col min="16125" max="16125" width="22.453125" style="670" customWidth="1"/>
    <col min="16126" max="16127" width="17.7265625" style="670" customWidth="1"/>
    <col min="16128" max="16130" width="8.7265625" style="670"/>
    <col min="16131" max="16131" width="27.7265625" style="670" customWidth="1"/>
    <col min="16132" max="16132" width="64.81640625" style="670" customWidth="1"/>
    <col min="16133" max="16384" width="8.7265625" style="670"/>
  </cols>
  <sheetData>
    <row r="1" spans="1:5" ht="17.25" customHeight="1" x14ac:dyDescent="0.35">
      <c r="A1" s="868"/>
      <c r="B1" s="868"/>
      <c r="C1" s="873" t="s">
        <v>487</v>
      </c>
      <c r="D1" s="873"/>
      <c r="E1" s="873"/>
    </row>
    <row r="2" spans="1:5" ht="15.5" x14ac:dyDescent="0.35">
      <c r="A2" s="868"/>
      <c r="B2" s="868"/>
      <c r="E2" s="689"/>
    </row>
    <row r="3" spans="1:5" ht="33" customHeight="1" x14ac:dyDescent="0.35">
      <c r="A3" s="672"/>
      <c r="B3" s="672"/>
      <c r="E3" s="689"/>
    </row>
    <row r="4" spans="1:5" ht="27.75" customHeight="1" x14ac:dyDescent="0.35">
      <c r="A4" s="860" t="s">
        <v>3116</v>
      </c>
      <c r="B4" s="860"/>
      <c r="C4" s="860"/>
      <c r="D4" s="860"/>
      <c r="E4" s="860"/>
    </row>
    <row r="5" spans="1:5" ht="27.75" customHeight="1" x14ac:dyDescent="0.35">
      <c r="A5" s="874" t="str">
        <f>+'NĐ31- Biểu 48- cân đối 2025'!A5</f>
        <v>(Kèm theo Quyết đinh số 892/QĐ-UBND ngày 07/4/2026 của UBND xã Đoàn Đào)</v>
      </c>
      <c r="B5" s="874"/>
      <c r="C5" s="874"/>
      <c r="D5" s="874"/>
      <c r="E5" s="874"/>
    </row>
    <row r="6" spans="1:5" ht="15.5" x14ac:dyDescent="0.35">
      <c r="D6" s="872" t="s">
        <v>3</v>
      </c>
      <c r="E6" s="872"/>
    </row>
    <row r="7" spans="1:5" ht="41.25" customHeight="1" x14ac:dyDescent="0.35">
      <c r="A7" s="630" t="s">
        <v>51</v>
      </c>
      <c r="B7" s="630" t="s">
        <v>52</v>
      </c>
      <c r="C7" s="630" t="s">
        <v>404</v>
      </c>
      <c r="D7" s="630" t="s">
        <v>382</v>
      </c>
      <c r="E7" s="690" t="s">
        <v>438</v>
      </c>
    </row>
    <row r="8" spans="1:5" s="674" customFormat="1" ht="15.5" x14ac:dyDescent="0.35">
      <c r="A8" s="646" t="s">
        <v>61</v>
      </c>
      <c r="B8" s="646" t="s">
        <v>62</v>
      </c>
      <c r="C8" s="646">
        <v>1</v>
      </c>
      <c r="D8" s="646">
        <v>2</v>
      </c>
      <c r="E8" s="647" t="s">
        <v>488</v>
      </c>
    </row>
    <row r="9" spans="1:5" ht="22" customHeight="1" x14ac:dyDescent="0.35">
      <c r="A9" s="630"/>
      <c r="B9" s="675" t="s">
        <v>489</v>
      </c>
      <c r="C9" s="676">
        <f>C10+C31+C34</f>
        <v>124617474769</v>
      </c>
      <c r="D9" s="676">
        <f>D10+D31+D34</f>
        <v>295880417617</v>
      </c>
      <c r="E9" s="678">
        <f>D9/C9</f>
        <v>2.374309206357017</v>
      </c>
    </row>
    <row r="10" spans="1:5" ht="22" customHeight="1" x14ac:dyDescent="0.35">
      <c r="A10" s="630" t="s">
        <v>61</v>
      </c>
      <c r="B10" s="675" t="s">
        <v>490</v>
      </c>
      <c r="C10" s="676">
        <f>C11+C21+C25+C26+C27+C28+C29+C30</f>
        <v>124617474769</v>
      </c>
      <c r="D10" s="676">
        <f>D11+D21+D25+D26+D27+D28+D29+D30</f>
        <v>283415575899</v>
      </c>
      <c r="E10" s="678">
        <f t="shared" ref="E10:E14" si="0">D10/C10</f>
        <v>2.2742843764436707</v>
      </c>
    </row>
    <row r="11" spans="1:5" ht="22" customHeight="1" x14ac:dyDescent="0.35">
      <c r="A11" s="630" t="s">
        <v>169</v>
      </c>
      <c r="B11" s="675" t="s">
        <v>206</v>
      </c>
      <c r="C11" s="676">
        <f>C12+C19+C20</f>
        <v>82285474769</v>
      </c>
      <c r="D11" s="676">
        <f>D12+D19+D20</f>
        <v>145253363756</v>
      </c>
      <c r="E11" s="678">
        <f t="shared" si="0"/>
        <v>1.765236989441572</v>
      </c>
    </row>
    <row r="12" spans="1:5" ht="22" customHeight="1" x14ac:dyDescent="0.35">
      <c r="A12" s="632">
        <v>1</v>
      </c>
      <c r="B12" s="680" t="s">
        <v>491</v>
      </c>
      <c r="C12" s="681">
        <f>82285474769</f>
        <v>82285474769</v>
      </c>
      <c r="D12" s="681">
        <f>'NĐ31- Biểu 52- QT chi'!$D$14</f>
        <v>145253363756</v>
      </c>
      <c r="E12" s="683">
        <f t="shared" si="0"/>
        <v>1.765236989441572</v>
      </c>
    </row>
    <row r="13" spans="1:5" s="674" customFormat="1" ht="22" customHeight="1" x14ac:dyDescent="0.35">
      <c r="A13" s="646"/>
      <c r="B13" s="691" t="s">
        <v>492</v>
      </c>
      <c r="C13" s="692"/>
      <c r="D13" s="692"/>
      <c r="E13" s="693"/>
    </row>
    <row r="14" spans="1:5" s="674" customFormat="1" ht="22" customHeight="1" x14ac:dyDescent="0.35">
      <c r="A14" s="646" t="s">
        <v>411</v>
      </c>
      <c r="B14" s="691" t="s">
        <v>493</v>
      </c>
      <c r="C14" s="692">
        <v>21988046000</v>
      </c>
      <c r="D14" s="692">
        <f>'NĐ31- Biểu 52- QT chi'!$D$16</f>
        <v>22704744311</v>
      </c>
      <c r="E14" s="693">
        <f t="shared" si="0"/>
        <v>1.0325949068416538</v>
      </c>
    </row>
    <row r="15" spans="1:5" s="674" customFormat="1" ht="22" customHeight="1" x14ac:dyDescent="0.35">
      <c r="A15" s="646" t="s">
        <v>411</v>
      </c>
      <c r="B15" s="691" t="s">
        <v>494</v>
      </c>
      <c r="C15" s="692"/>
      <c r="D15" s="692"/>
      <c r="E15" s="694"/>
    </row>
    <row r="16" spans="1:5" s="674" customFormat="1" ht="22" customHeight="1" x14ac:dyDescent="0.35">
      <c r="A16" s="646"/>
      <c r="B16" s="691" t="s">
        <v>495</v>
      </c>
      <c r="C16" s="692"/>
      <c r="D16" s="692"/>
      <c r="E16" s="694"/>
    </row>
    <row r="17" spans="1:5" s="674" customFormat="1" ht="22" customHeight="1" x14ac:dyDescent="0.35">
      <c r="A17" s="646" t="s">
        <v>411</v>
      </c>
      <c r="B17" s="691" t="s">
        <v>496</v>
      </c>
      <c r="C17" s="692">
        <v>82285474769</v>
      </c>
      <c r="D17" s="692">
        <f>'NĐ31- Biểu 52- QT chi'!$D$14</f>
        <v>145253363756</v>
      </c>
      <c r="E17" s="693">
        <f t="shared" ref="E17" si="1">D17/C17</f>
        <v>1.765236989441572</v>
      </c>
    </row>
    <row r="18" spans="1:5" s="674" customFormat="1" ht="22" customHeight="1" x14ac:dyDescent="0.35">
      <c r="A18" s="646" t="s">
        <v>411</v>
      </c>
      <c r="B18" s="691" t="s">
        <v>497</v>
      </c>
      <c r="C18" s="692"/>
      <c r="D18" s="692"/>
      <c r="E18" s="693"/>
    </row>
    <row r="19" spans="1:5" ht="67" customHeight="1" x14ac:dyDescent="0.35">
      <c r="A19" s="632">
        <v>2</v>
      </c>
      <c r="B19" s="680" t="s">
        <v>498</v>
      </c>
      <c r="C19" s="681"/>
      <c r="D19" s="681"/>
      <c r="E19" s="683"/>
    </row>
    <row r="20" spans="1:5" ht="22" customHeight="1" x14ac:dyDescent="0.35">
      <c r="A20" s="632">
        <v>3</v>
      </c>
      <c r="B20" s="680" t="s">
        <v>229</v>
      </c>
      <c r="C20" s="681"/>
      <c r="D20" s="681"/>
      <c r="E20" s="683"/>
    </row>
    <row r="21" spans="1:5" ht="22" customHeight="1" x14ac:dyDescent="0.35">
      <c r="A21" s="630" t="s">
        <v>125</v>
      </c>
      <c r="B21" s="675" t="s">
        <v>231</v>
      </c>
      <c r="C21" s="676">
        <v>29137000000</v>
      </c>
      <c r="D21" s="676">
        <f>'NĐ31- Biểu 52- QT chi'!$D$31</f>
        <v>137868831143</v>
      </c>
      <c r="E21" s="678">
        <f t="shared" ref="E21" si="2">D21/C21</f>
        <v>4.7317442133026733</v>
      </c>
    </row>
    <row r="22" spans="1:5" ht="22" customHeight="1" x14ac:dyDescent="0.35">
      <c r="A22" s="632"/>
      <c r="B22" s="691" t="s">
        <v>499</v>
      </c>
      <c r="C22" s="681"/>
      <c r="D22" s="681"/>
      <c r="E22" s="683"/>
    </row>
    <row r="23" spans="1:5" ht="22" customHeight="1" x14ac:dyDescent="0.35">
      <c r="A23" s="632">
        <v>1</v>
      </c>
      <c r="B23" s="691" t="s">
        <v>500</v>
      </c>
      <c r="C23" s="692">
        <v>35000000</v>
      </c>
      <c r="D23" s="692">
        <f>'NĐ31- Biểu 52- QT chi'!$D$32</f>
        <v>63521594392</v>
      </c>
      <c r="E23" s="693">
        <f t="shared" ref="E23" si="3">D23/C23</f>
        <v>1814.9026969142858</v>
      </c>
    </row>
    <row r="24" spans="1:5" ht="22" customHeight="1" x14ac:dyDescent="0.35">
      <c r="A24" s="632">
        <v>2</v>
      </c>
      <c r="B24" s="691" t="s">
        <v>501</v>
      </c>
      <c r="C24" s="692"/>
      <c r="D24" s="692"/>
      <c r="E24" s="693"/>
    </row>
    <row r="25" spans="1:5" ht="29.25" customHeight="1" x14ac:dyDescent="0.35">
      <c r="A25" s="630" t="s">
        <v>143</v>
      </c>
      <c r="B25" s="675" t="s">
        <v>447</v>
      </c>
      <c r="C25" s="681"/>
      <c r="D25" s="681">
        <f>'NĐ31- Biểu 52- QT chi'!D12</f>
        <v>293381000</v>
      </c>
      <c r="E25" s="683"/>
    </row>
    <row r="26" spans="1:5" ht="22" customHeight="1" x14ac:dyDescent="0.35">
      <c r="A26" s="630" t="s">
        <v>153</v>
      </c>
      <c r="B26" s="675" t="s">
        <v>422</v>
      </c>
      <c r="C26" s="681"/>
      <c r="D26" s="681"/>
      <c r="E26" s="683"/>
    </row>
    <row r="27" spans="1:5" ht="22" customHeight="1" x14ac:dyDescent="0.35">
      <c r="A27" s="630" t="s">
        <v>155</v>
      </c>
      <c r="B27" s="675" t="s">
        <v>245</v>
      </c>
      <c r="C27" s="676">
        <v>1295000000</v>
      </c>
      <c r="D27" s="681"/>
      <c r="E27" s="683"/>
    </row>
    <row r="28" spans="1:5" s="686" customFormat="1" ht="22" customHeight="1" x14ac:dyDescent="0.3">
      <c r="A28" s="630" t="s">
        <v>159</v>
      </c>
      <c r="B28" s="675" t="s">
        <v>423</v>
      </c>
      <c r="C28" s="676"/>
      <c r="D28" s="676"/>
      <c r="E28" s="678"/>
    </row>
    <row r="29" spans="1:5" s="686" customFormat="1" ht="22" customHeight="1" x14ac:dyDescent="0.3">
      <c r="A29" s="630" t="s">
        <v>503</v>
      </c>
      <c r="B29" s="688" t="s">
        <v>248</v>
      </c>
      <c r="C29" s="676">
        <v>11900000000</v>
      </c>
      <c r="D29" s="676"/>
      <c r="E29" s="678"/>
    </row>
    <row r="30" spans="1:5" s="686" customFormat="1" ht="22" customHeight="1" x14ac:dyDescent="0.3">
      <c r="A30" s="630" t="s">
        <v>247</v>
      </c>
      <c r="B30" s="688" t="s">
        <v>244</v>
      </c>
      <c r="C30" s="676"/>
      <c r="D30" s="676"/>
      <c r="E30" s="678"/>
    </row>
    <row r="31" spans="1:5" s="686" customFormat="1" ht="22" customHeight="1" x14ac:dyDescent="0.3">
      <c r="A31" s="630" t="s">
        <v>62</v>
      </c>
      <c r="B31" s="675" t="s">
        <v>504</v>
      </c>
      <c r="C31" s="676">
        <f>C32+C33</f>
        <v>0</v>
      </c>
      <c r="D31" s="676"/>
      <c r="E31" s="678"/>
    </row>
    <row r="32" spans="1:5" ht="22" customHeight="1" x14ac:dyDescent="0.35">
      <c r="A32" s="630" t="s">
        <v>169</v>
      </c>
      <c r="B32" s="675" t="s">
        <v>425</v>
      </c>
      <c r="C32" s="681"/>
      <c r="D32" s="676"/>
      <c r="E32" s="683"/>
    </row>
    <row r="33" spans="1:5" ht="22" customHeight="1" x14ac:dyDescent="0.35">
      <c r="A33" s="630" t="s">
        <v>125</v>
      </c>
      <c r="B33" s="675" t="s">
        <v>505</v>
      </c>
      <c r="C33" s="676"/>
      <c r="D33" s="681"/>
      <c r="E33" s="683"/>
    </row>
    <row r="34" spans="1:5" ht="22" customHeight="1" x14ac:dyDescent="0.35">
      <c r="A34" s="630" t="s">
        <v>174</v>
      </c>
      <c r="B34" s="675" t="s">
        <v>506</v>
      </c>
      <c r="C34" s="676"/>
      <c r="D34" s="676">
        <f>'NĐ31- Biểu 52- QT chi'!D49</f>
        <v>12464841718</v>
      </c>
      <c r="E34" s="683"/>
    </row>
  </sheetData>
  <mergeCells count="6">
    <mergeCell ref="D6:E6"/>
    <mergeCell ref="A1:B1"/>
    <mergeCell ref="C1:E1"/>
    <mergeCell ref="A2:B2"/>
    <mergeCell ref="A4:E4"/>
    <mergeCell ref="A5:E5"/>
  </mergeCells>
  <pageMargins left="0.95" right="0.5" top="0.5" bottom="0.5" header="0.3" footer="0.3"/>
  <pageSetup paperSize="9" scale="8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4"/>
  <sheetViews>
    <sheetView topLeftCell="A22" zoomScale="85" zoomScaleNormal="85" workbookViewId="0">
      <selection activeCell="M11" sqref="M11"/>
    </sheetView>
  </sheetViews>
  <sheetFormatPr defaultRowHeight="14.5" x14ac:dyDescent="0.35"/>
  <cols>
    <col min="1" max="1" width="5.90625" style="670" customWidth="1"/>
    <col min="2" max="2" width="41.6328125" style="670" customWidth="1"/>
    <col min="3" max="4" width="17.08984375" style="669" customWidth="1"/>
    <col min="5" max="5" width="17.453125" style="670" customWidth="1"/>
    <col min="6" max="6" width="12.1796875" style="670" customWidth="1"/>
    <col min="7" max="239" width="8.7265625" style="670"/>
    <col min="240" max="240" width="6" style="670" customWidth="1"/>
    <col min="241" max="241" width="53" style="670" customWidth="1"/>
    <col min="242" max="242" width="20.1796875" style="670" customWidth="1"/>
    <col min="243" max="243" width="19.453125" style="670" customWidth="1"/>
    <col min="244" max="244" width="18.54296875" style="670" customWidth="1"/>
    <col min="245" max="245" width="11.26953125" style="670" customWidth="1"/>
    <col min="246" max="246" width="20.54296875" style="670" bestFit="1" customWidth="1"/>
    <col min="247" max="495" width="8.7265625" style="670"/>
    <col min="496" max="496" width="6" style="670" customWidth="1"/>
    <col min="497" max="497" width="53" style="670" customWidth="1"/>
    <col min="498" max="498" width="20.1796875" style="670" customWidth="1"/>
    <col min="499" max="499" width="19.453125" style="670" customWidth="1"/>
    <col min="500" max="500" width="18.54296875" style="670" customWidth="1"/>
    <col min="501" max="501" width="11.26953125" style="670" customWidth="1"/>
    <col min="502" max="502" width="20.54296875" style="670" bestFit="1" customWidth="1"/>
    <col min="503" max="751" width="8.7265625" style="670"/>
    <col min="752" max="752" width="6" style="670" customWidth="1"/>
    <col min="753" max="753" width="53" style="670" customWidth="1"/>
    <col min="754" max="754" width="20.1796875" style="670" customWidth="1"/>
    <col min="755" max="755" width="19.453125" style="670" customWidth="1"/>
    <col min="756" max="756" width="18.54296875" style="670" customWidth="1"/>
    <col min="757" max="757" width="11.26953125" style="670" customWidth="1"/>
    <col min="758" max="758" width="20.54296875" style="670" bestFit="1" customWidth="1"/>
    <col min="759" max="1007" width="8.7265625" style="670"/>
    <col min="1008" max="1008" width="6" style="670" customWidth="1"/>
    <col min="1009" max="1009" width="53" style="670" customWidth="1"/>
    <col min="1010" max="1010" width="20.1796875" style="670" customWidth="1"/>
    <col min="1011" max="1011" width="19.453125" style="670" customWidth="1"/>
    <col min="1012" max="1012" width="18.54296875" style="670" customWidth="1"/>
    <col min="1013" max="1013" width="11.26953125" style="670" customWidth="1"/>
    <col min="1014" max="1014" width="20.54296875" style="670" bestFit="1" customWidth="1"/>
    <col min="1015" max="1263" width="8.7265625" style="670"/>
    <col min="1264" max="1264" width="6" style="670" customWidth="1"/>
    <col min="1265" max="1265" width="53" style="670" customWidth="1"/>
    <col min="1266" max="1266" width="20.1796875" style="670" customWidth="1"/>
    <col min="1267" max="1267" width="19.453125" style="670" customWidth="1"/>
    <col min="1268" max="1268" width="18.54296875" style="670" customWidth="1"/>
    <col min="1269" max="1269" width="11.26953125" style="670" customWidth="1"/>
    <col min="1270" max="1270" width="20.54296875" style="670" bestFit="1" customWidth="1"/>
    <col min="1271" max="1519" width="8.7265625" style="670"/>
    <col min="1520" max="1520" width="6" style="670" customWidth="1"/>
    <col min="1521" max="1521" width="53" style="670" customWidth="1"/>
    <col min="1522" max="1522" width="20.1796875" style="670" customWidth="1"/>
    <col min="1523" max="1523" width="19.453125" style="670" customWidth="1"/>
    <col min="1524" max="1524" width="18.54296875" style="670" customWidth="1"/>
    <col min="1525" max="1525" width="11.26953125" style="670" customWidth="1"/>
    <col min="1526" max="1526" width="20.54296875" style="670" bestFit="1" customWidth="1"/>
    <col min="1527" max="1775" width="8.7265625" style="670"/>
    <col min="1776" max="1776" width="6" style="670" customWidth="1"/>
    <col min="1777" max="1777" width="53" style="670" customWidth="1"/>
    <col min="1778" max="1778" width="20.1796875" style="670" customWidth="1"/>
    <col min="1779" max="1779" width="19.453125" style="670" customWidth="1"/>
    <col min="1780" max="1780" width="18.54296875" style="670" customWidth="1"/>
    <col min="1781" max="1781" width="11.26953125" style="670" customWidth="1"/>
    <col min="1782" max="1782" width="20.54296875" style="670" bestFit="1" customWidth="1"/>
    <col min="1783" max="2031" width="8.7265625" style="670"/>
    <col min="2032" max="2032" width="6" style="670" customWidth="1"/>
    <col min="2033" max="2033" width="53" style="670" customWidth="1"/>
    <col min="2034" max="2034" width="20.1796875" style="670" customWidth="1"/>
    <col min="2035" max="2035" width="19.453125" style="670" customWidth="1"/>
    <col min="2036" max="2036" width="18.54296875" style="670" customWidth="1"/>
    <col min="2037" max="2037" width="11.26953125" style="670" customWidth="1"/>
    <col min="2038" max="2038" width="20.54296875" style="670" bestFit="1" customWidth="1"/>
    <col min="2039" max="2287" width="8.7265625" style="670"/>
    <col min="2288" max="2288" width="6" style="670" customWidth="1"/>
    <col min="2289" max="2289" width="53" style="670" customWidth="1"/>
    <col min="2290" max="2290" width="20.1796875" style="670" customWidth="1"/>
    <col min="2291" max="2291" width="19.453125" style="670" customWidth="1"/>
    <col min="2292" max="2292" width="18.54296875" style="670" customWidth="1"/>
    <col min="2293" max="2293" width="11.26953125" style="670" customWidth="1"/>
    <col min="2294" max="2294" width="20.54296875" style="670" bestFit="1" customWidth="1"/>
    <col min="2295" max="2543" width="8.7265625" style="670"/>
    <col min="2544" max="2544" width="6" style="670" customWidth="1"/>
    <col min="2545" max="2545" width="53" style="670" customWidth="1"/>
    <col min="2546" max="2546" width="20.1796875" style="670" customWidth="1"/>
    <col min="2547" max="2547" width="19.453125" style="670" customWidth="1"/>
    <col min="2548" max="2548" width="18.54296875" style="670" customWidth="1"/>
    <col min="2549" max="2549" width="11.26953125" style="670" customWidth="1"/>
    <col min="2550" max="2550" width="20.54296875" style="670" bestFit="1" customWidth="1"/>
    <col min="2551" max="2799" width="8.7265625" style="670"/>
    <col min="2800" max="2800" width="6" style="670" customWidth="1"/>
    <col min="2801" max="2801" width="53" style="670" customWidth="1"/>
    <col min="2802" max="2802" width="20.1796875" style="670" customWidth="1"/>
    <col min="2803" max="2803" width="19.453125" style="670" customWidth="1"/>
    <col min="2804" max="2804" width="18.54296875" style="670" customWidth="1"/>
    <col min="2805" max="2805" width="11.26953125" style="670" customWidth="1"/>
    <col min="2806" max="2806" width="20.54296875" style="670" bestFit="1" customWidth="1"/>
    <col min="2807" max="3055" width="8.7265625" style="670"/>
    <col min="3056" max="3056" width="6" style="670" customWidth="1"/>
    <col min="3057" max="3057" width="53" style="670" customWidth="1"/>
    <col min="3058" max="3058" width="20.1796875" style="670" customWidth="1"/>
    <col min="3059" max="3059" width="19.453125" style="670" customWidth="1"/>
    <col min="3060" max="3060" width="18.54296875" style="670" customWidth="1"/>
    <col min="3061" max="3061" width="11.26953125" style="670" customWidth="1"/>
    <col min="3062" max="3062" width="20.54296875" style="670" bestFit="1" customWidth="1"/>
    <col min="3063" max="3311" width="8.7265625" style="670"/>
    <col min="3312" max="3312" width="6" style="670" customWidth="1"/>
    <col min="3313" max="3313" width="53" style="670" customWidth="1"/>
    <col min="3314" max="3314" width="20.1796875" style="670" customWidth="1"/>
    <col min="3315" max="3315" width="19.453125" style="670" customWidth="1"/>
    <col min="3316" max="3316" width="18.54296875" style="670" customWidth="1"/>
    <col min="3317" max="3317" width="11.26953125" style="670" customWidth="1"/>
    <col min="3318" max="3318" width="20.54296875" style="670" bestFit="1" customWidth="1"/>
    <col min="3319" max="3567" width="8.7265625" style="670"/>
    <col min="3568" max="3568" width="6" style="670" customWidth="1"/>
    <col min="3569" max="3569" width="53" style="670" customWidth="1"/>
    <col min="3570" max="3570" width="20.1796875" style="670" customWidth="1"/>
    <col min="3571" max="3571" width="19.453125" style="670" customWidth="1"/>
    <col min="3572" max="3572" width="18.54296875" style="670" customWidth="1"/>
    <col min="3573" max="3573" width="11.26953125" style="670" customWidth="1"/>
    <col min="3574" max="3574" width="20.54296875" style="670" bestFit="1" customWidth="1"/>
    <col min="3575" max="3823" width="8.7265625" style="670"/>
    <col min="3824" max="3824" width="6" style="670" customWidth="1"/>
    <col min="3825" max="3825" width="53" style="670" customWidth="1"/>
    <col min="3826" max="3826" width="20.1796875" style="670" customWidth="1"/>
    <col min="3827" max="3827" width="19.453125" style="670" customWidth="1"/>
    <col min="3828" max="3828" width="18.54296875" style="670" customWidth="1"/>
    <col min="3829" max="3829" width="11.26953125" style="670" customWidth="1"/>
    <col min="3830" max="3830" width="20.54296875" style="670" bestFit="1" customWidth="1"/>
    <col min="3831" max="4079" width="8.7265625" style="670"/>
    <col min="4080" max="4080" width="6" style="670" customWidth="1"/>
    <col min="4081" max="4081" width="53" style="670" customWidth="1"/>
    <col min="4082" max="4082" width="20.1796875" style="670" customWidth="1"/>
    <col min="4083" max="4083" width="19.453125" style="670" customWidth="1"/>
    <col min="4084" max="4084" width="18.54296875" style="670" customWidth="1"/>
    <col min="4085" max="4085" width="11.26953125" style="670" customWidth="1"/>
    <col min="4086" max="4086" width="20.54296875" style="670" bestFit="1" customWidth="1"/>
    <col min="4087" max="4335" width="8.7265625" style="670"/>
    <col min="4336" max="4336" width="6" style="670" customWidth="1"/>
    <col min="4337" max="4337" width="53" style="670" customWidth="1"/>
    <col min="4338" max="4338" width="20.1796875" style="670" customWidth="1"/>
    <col min="4339" max="4339" width="19.453125" style="670" customWidth="1"/>
    <col min="4340" max="4340" width="18.54296875" style="670" customWidth="1"/>
    <col min="4341" max="4341" width="11.26953125" style="670" customWidth="1"/>
    <col min="4342" max="4342" width="20.54296875" style="670" bestFit="1" customWidth="1"/>
    <col min="4343" max="4591" width="8.7265625" style="670"/>
    <col min="4592" max="4592" width="6" style="670" customWidth="1"/>
    <col min="4593" max="4593" width="53" style="670" customWidth="1"/>
    <col min="4594" max="4594" width="20.1796875" style="670" customWidth="1"/>
    <col min="4595" max="4595" width="19.453125" style="670" customWidth="1"/>
    <col min="4596" max="4596" width="18.54296875" style="670" customWidth="1"/>
    <col min="4597" max="4597" width="11.26953125" style="670" customWidth="1"/>
    <col min="4598" max="4598" width="20.54296875" style="670" bestFit="1" customWidth="1"/>
    <col min="4599" max="4847" width="8.7265625" style="670"/>
    <col min="4848" max="4848" width="6" style="670" customWidth="1"/>
    <col min="4849" max="4849" width="53" style="670" customWidth="1"/>
    <col min="4850" max="4850" width="20.1796875" style="670" customWidth="1"/>
    <col min="4851" max="4851" width="19.453125" style="670" customWidth="1"/>
    <col min="4852" max="4852" width="18.54296875" style="670" customWidth="1"/>
    <col min="4853" max="4853" width="11.26953125" style="670" customWidth="1"/>
    <col min="4854" max="4854" width="20.54296875" style="670" bestFit="1" customWidth="1"/>
    <col min="4855" max="5103" width="8.7265625" style="670"/>
    <col min="5104" max="5104" width="6" style="670" customWidth="1"/>
    <col min="5105" max="5105" width="53" style="670" customWidth="1"/>
    <col min="5106" max="5106" width="20.1796875" style="670" customWidth="1"/>
    <col min="5107" max="5107" width="19.453125" style="670" customWidth="1"/>
    <col min="5108" max="5108" width="18.54296875" style="670" customWidth="1"/>
    <col min="5109" max="5109" width="11.26953125" style="670" customWidth="1"/>
    <col min="5110" max="5110" width="20.54296875" style="670" bestFit="1" customWidth="1"/>
    <col min="5111" max="5359" width="8.7265625" style="670"/>
    <col min="5360" max="5360" width="6" style="670" customWidth="1"/>
    <col min="5361" max="5361" width="53" style="670" customWidth="1"/>
    <col min="5362" max="5362" width="20.1796875" style="670" customWidth="1"/>
    <col min="5363" max="5363" width="19.453125" style="670" customWidth="1"/>
    <col min="5364" max="5364" width="18.54296875" style="670" customWidth="1"/>
    <col min="5365" max="5365" width="11.26953125" style="670" customWidth="1"/>
    <col min="5366" max="5366" width="20.54296875" style="670" bestFit="1" customWidth="1"/>
    <col min="5367" max="5615" width="8.7265625" style="670"/>
    <col min="5616" max="5616" width="6" style="670" customWidth="1"/>
    <col min="5617" max="5617" width="53" style="670" customWidth="1"/>
    <col min="5618" max="5618" width="20.1796875" style="670" customWidth="1"/>
    <col min="5619" max="5619" width="19.453125" style="670" customWidth="1"/>
    <col min="5620" max="5620" width="18.54296875" style="670" customWidth="1"/>
    <col min="5621" max="5621" width="11.26953125" style="670" customWidth="1"/>
    <col min="5622" max="5622" width="20.54296875" style="670" bestFit="1" customWidth="1"/>
    <col min="5623" max="5871" width="8.7265625" style="670"/>
    <col min="5872" max="5872" width="6" style="670" customWidth="1"/>
    <col min="5873" max="5873" width="53" style="670" customWidth="1"/>
    <col min="5874" max="5874" width="20.1796875" style="670" customWidth="1"/>
    <col min="5875" max="5875" width="19.453125" style="670" customWidth="1"/>
    <col min="5876" max="5876" width="18.54296875" style="670" customWidth="1"/>
    <col min="5877" max="5877" width="11.26953125" style="670" customWidth="1"/>
    <col min="5878" max="5878" width="20.54296875" style="670" bestFit="1" customWidth="1"/>
    <col min="5879" max="6127" width="8.7265625" style="670"/>
    <col min="6128" max="6128" width="6" style="670" customWidth="1"/>
    <col min="6129" max="6129" width="53" style="670" customWidth="1"/>
    <col min="6130" max="6130" width="20.1796875" style="670" customWidth="1"/>
    <col min="6131" max="6131" width="19.453125" style="670" customWidth="1"/>
    <col min="6132" max="6132" width="18.54296875" style="670" customWidth="1"/>
    <col min="6133" max="6133" width="11.26953125" style="670" customWidth="1"/>
    <col min="6134" max="6134" width="20.54296875" style="670" bestFit="1" customWidth="1"/>
    <col min="6135" max="6383" width="8.7265625" style="670"/>
    <col min="6384" max="6384" width="6" style="670" customWidth="1"/>
    <col min="6385" max="6385" width="53" style="670" customWidth="1"/>
    <col min="6386" max="6386" width="20.1796875" style="670" customWidth="1"/>
    <col min="6387" max="6387" width="19.453125" style="670" customWidth="1"/>
    <col min="6388" max="6388" width="18.54296875" style="670" customWidth="1"/>
    <col min="6389" max="6389" width="11.26953125" style="670" customWidth="1"/>
    <col min="6390" max="6390" width="20.54296875" style="670" bestFit="1" customWidth="1"/>
    <col min="6391" max="6639" width="8.7265625" style="670"/>
    <col min="6640" max="6640" width="6" style="670" customWidth="1"/>
    <col min="6641" max="6641" width="53" style="670" customWidth="1"/>
    <col min="6642" max="6642" width="20.1796875" style="670" customWidth="1"/>
    <col min="6643" max="6643" width="19.453125" style="670" customWidth="1"/>
    <col min="6644" max="6644" width="18.54296875" style="670" customWidth="1"/>
    <col min="6645" max="6645" width="11.26953125" style="670" customWidth="1"/>
    <col min="6646" max="6646" width="20.54296875" style="670" bestFit="1" customWidth="1"/>
    <col min="6647" max="6895" width="8.7265625" style="670"/>
    <col min="6896" max="6896" width="6" style="670" customWidth="1"/>
    <col min="6897" max="6897" width="53" style="670" customWidth="1"/>
    <col min="6898" max="6898" width="20.1796875" style="670" customWidth="1"/>
    <col min="6899" max="6899" width="19.453125" style="670" customWidth="1"/>
    <col min="6900" max="6900" width="18.54296875" style="670" customWidth="1"/>
    <col min="6901" max="6901" width="11.26953125" style="670" customWidth="1"/>
    <col min="6902" max="6902" width="20.54296875" style="670" bestFit="1" customWidth="1"/>
    <col min="6903" max="7151" width="8.7265625" style="670"/>
    <col min="7152" max="7152" width="6" style="670" customWidth="1"/>
    <col min="7153" max="7153" width="53" style="670" customWidth="1"/>
    <col min="7154" max="7154" width="20.1796875" style="670" customWidth="1"/>
    <col min="7155" max="7155" width="19.453125" style="670" customWidth="1"/>
    <col min="7156" max="7156" width="18.54296875" style="670" customWidth="1"/>
    <col min="7157" max="7157" width="11.26953125" style="670" customWidth="1"/>
    <col min="7158" max="7158" width="20.54296875" style="670" bestFit="1" customWidth="1"/>
    <col min="7159" max="7407" width="8.7265625" style="670"/>
    <col min="7408" max="7408" width="6" style="670" customWidth="1"/>
    <col min="7409" max="7409" width="53" style="670" customWidth="1"/>
    <col min="7410" max="7410" width="20.1796875" style="670" customWidth="1"/>
    <col min="7411" max="7411" width="19.453125" style="670" customWidth="1"/>
    <col min="7412" max="7412" width="18.54296875" style="670" customWidth="1"/>
    <col min="7413" max="7413" width="11.26953125" style="670" customWidth="1"/>
    <col min="7414" max="7414" width="20.54296875" style="670" bestFit="1" customWidth="1"/>
    <col min="7415" max="7663" width="8.7265625" style="670"/>
    <col min="7664" max="7664" width="6" style="670" customWidth="1"/>
    <col min="7665" max="7665" width="53" style="670" customWidth="1"/>
    <col min="7666" max="7666" width="20.1796875" style="670" customWidth="1"/>
    <col min="7667" max="7667" width="19.453125" style="670" customWidth="1"/>
    <col min="7668" max="7668" width="18.54296875" style="670" customWidth="1"/>
    <col min="7669" max="7669" width="11.26953125" style="670" customWidth="1"/>
    <col min="7670" max="7670" width="20.54296875" style="670" bestFit="1" customWidth="1"/>
    <col min="7671" max="7919" width="8.7265625" style="670"/>
    <col min="7920" max="7920" width="6" style="670" customWidth="1"/>
    <col min="7921" max="7921" width="53" style="670" customWidth="1"/>
    <col min="7922" max="7922" width="20.1796875" style="670" customWidth="1"/>
    <col min="7923" max="7923" width="19.453125" style="670" customWidth="1"/>
    <col min="7924" max="7924" width="18.54296875" style="670" customWidth="1"/>
    <col min="7925" max="7925" width="11.26953125" style="670" customWidth="1"/>
    <col min="7926" max="7926" width="20.54296875" style="670" bestFit="1" customWidth="1"/>
    <col min="7927" max="8175" width="8.7265625" style="670"/>
    <col min="8176" max="8176" width="6" style="670" customWidth="1"/>
    <col min="8177" max="8177" width="53" style="670" customWidth="1"/>
    <col min="8178" max="8178" width="20.1796875" style="670" customWidth="1"/>
    <col min="8179" max="8179" width="19.453125" style="670" customWidth="1"/>
    <col min="8180" max="8180" width="18.54296875" style="670" customWidth="1"/>
    <col min="8181" max="8181" width="11.26953125" style="670" customWidth="1"/>
    <col min="8182" max="8182" width="20.54296875" style="670" bestFit="1" customWidth="1"/>
    <col min="8183" max="8431" width="8.7265625" style="670"/>
    <col min="8432" max="8432" width="6" style="670" customWidth="1"/>
    <col min="8433" max="8433" width="53" style="670" customWidth="1"/>
    <col min="8434" max="8434" width="20.1796875" style="670" customWidth="1"/>
    <col min="8435" max="8435" width="19.453125" style="670" customWidth="1"/>
    <col min="8436" max="8436" width="18.54296875" style="670" customWidth="1"/>
    <col min="8437" max="8437" width="11.26953125" style="670" customWidth="1"/>
    <col min="8438" max="8438" width="20.54296875" style="670" bestFit="1" customWidth="1"/>
    <col min="8439" max="8687" width="8.7265625" style="670"/>
    <col min="8688" max="8688" width="6" style="670" customWidth="1"/>
    <col min="8689" max="8689" width="53" style="670" customWidth="1"/>
    <col min="8690" max="8690" width="20.1796875" style="670" customWidth="1"/>
    <col min="8691" max="8691" width="19.453125" style="670" customWidth="1"/>
    <col min="8692" max="8692" width="18.54296875" style="670" customWidth="1"/>
    <col min="8693" max="8693" width="11.26953125" style="670" customWidth="1"/>
    <col min="8694" max="8694" width="20.54296875" style="670" bestFit="1" customWidth="1"/>
    <col min="8695" max="8943" width="8.7265625" style="670"/>
    <col min="8944" max="8944" width="6" style="670" customWidth="1"/>
    <col min="8945" max="8945" width="53" style="670" customWidth="1"/>
    <col min="8946" max="8946" width="20.1796875" style="670" customWidth="1"/>
    <col min="8947" max="8947" width="19.453125" style="670" customWidth="1"/>
    <col min="8948" max="8948" width="18.54296875" style="670" customWidth="1"/>
    <col min="8949" max="8949" width="11.26953125" style="670" customWidth="1"/>
    <col min="8950" max="8950" width="20.54296875" style="670" bestFit="1" customWidth="1"/>
    <col min="8951" max="9199" width="8.7265625" style="670"/>
    <col min="9200" max="9200" width="6" style="670" customWidth="1"/>
    <col min="9201" max="9201" width="53" style="670" customWidth="1"/>
    <col min="9202" max="9202" width="20.1796875" style="670" customWidth="1"/>
    <col min="9203" max="9203" width="19.453125" style="670" customWidth="1"/>
    <col min="9204" max="9204" width="18.54296875" style="670" customWidth="1"/>
    <col min="9205" max="9205" width="11.26953125" style="670" customWidth="1"/>
    <col min="9206" max="9206" width="20.54296875" style="670" bestFit="1" customWidth="1"/>
    <col min="9207" max="9455" width="8.7265625" style="670"/>
    <col min="9456" max="9456" width="6" style="670" customWidth="1"/>
    <col min="9457" max="9457" width="53" style="670" customWidth="1"/>
    <col min="9458" max="9458" width="20.1796875" style="670" customWidth="1"/>
    <col min="9459" max="9459" width="19.453125" style="670" customWidth="1"/>
    <col min="9460" max="9460" width="18.54296875" style="670" customWidth="1"/>
    <col min="9461" max="9461" width="11.26953125" style="670" customWidth="1"/>
    <col min="9462" max="9462" width="20.54296875" style="670" bestFit="1" customWidth="1"/>
    <col min="9463" max="9711" width="8.7265625" style="670"/>
    <col min="9712" max="9712" width="6" style="670" customWidth="1"/>
    <col min="9713" max="9713" width="53" style="670" customWidth="1"/>
    <col min="9714" max="9714" width="20.1796875" style="670" customWidth="1"/>
    <col min="9715" max="9715" width="19.453125" style="670" customWidth="1"/>
    <col min="9716" max="9716" width="18.54296875" style="670" customWidth="1"/>
    <col min="9717" max="9717" width="11.26953125" style="670" customWidth="1"/>
    <col min="9718" max="9718" width="20.54296875" style="670" bestFit="1" customWidth="1"/>
    <col min="9719" max="9967" width="8.7265625" style="670"/>
    <col min="9968" max="9968" width="6" style="670" customWidth="1"/>
    <col min="9969" max="9969" width="53" style="670" customWidth="1"/>
    <col min="9970" max="9970" width="20.1796875" style="670" customWidth="1"/>
    <col min="9971" max="9971" width="19.453125" style="670" customWidth="1"/>
    <col min="9972" max="9972" width="18.54296875" style="670" customWidth="1"/>
    <col min="9973" max="9973" width="11.26953125" style="670" customWidth="1"/>
    <col min="9974" max="9974" width="20.54296875" style="670" bestFit="1" customWidth="1"/>
    <col min="9975" max="10223" width="8.7265625" style="670"/>
    <col min="10224" max="10224" width="6" style="670" customWidth="1"/>
    <col min="10225" max="10225" width="53" style="670" customWidth="1"/>
    <col min="10226" max="10226" width="20.1796875" style="670" customWidth="1"/>
    <col min="10227" max="10227" width="19.453125" style="670" customWidth="1"/>
    <col min="10228" max="10228" width="18.54296875" style="670" customWidth="1"/>
    <col min="10229" max="10229" width="11.26953125" style="670" customWidth="1"/>
    <col min="10230" max="10230" width="20.54296875" style="670" bestFit="1" customWidth="1"/>
    <col min="10231" max="10479" width="8.7265625" style="670"/>
    <col min="10480" max="10480" width="6" style="670" customWidth="1"/>
    <col min="10481" max="10481" width="53" style="670" customWidth="1"/>
    <col min="10482" max="10482" width="20.1796875" style="670" customWidth="1"/>
    <col min="10483" max="10483" width="19.453125" style="670" customWidth="1"/>
    <col min="10484" max="10484" width="18.54296875" style="670" customWidth="1"/>
    <col min="10485" max="10485" width="11.26953125" style="670" customWidth="1"/>
    <col min="10486" max="10486" width="20.54296875" style="670" bestFit="1" customWidth="1"/>
    <col min="10487" max="10735" width="8.7265625" style="670"/>
    <col min="10736" max="10736" width="6" style="670" customWidth="1"/>
    <col min="10737" max="10737" width="53" style="670" customWidth="1"/>
    <col min="10738" max="10738" width="20.1796875" style="670" customWidth="1"/>
    <col min="10739" max="10739" width="19.453125" style="670" customWidth="1"/>
    <col min="10740" max="10740" width="18.54296875" style="670" customWidth="1"/>
    <col min="10741" max="10741" width="11.26953125" style="670" customWidth="1"/>
    <col min="10742" max="10742" width="20.54296875" style="670" bestFit="1" customWidth="1"/>
    <col min="10743" max="10991" width="8.7265625" style="670"/>
    <col min="10992" max="10992" width="6" style="670" customWidth="1"/>
    <col min="10993" max="10993" width="53" style="670" customWidth="1"/>
    <col min="10994" max="10994" width="20.1796875" style="670" customWidth="1"/>
    <col min="10995" max="10995" width="19.453125" style="670" customWidth="1"/>
    <col min="10996" max="10996" width="18.54296875" style="670" customWidth="1"/>
    <col min="10997" max="10997" width="11.26953125" style="670" customWidth="1"/>
    <col min="10998" max="10998" width="20.54296875" style="670" bestFit="1" customWidth="1"/>
    <col min="10999" max="11247" width="8.7265625" style="670"/>
    <col min="11248" max="11248" width="6" style="670" customWidth="1"/>
    <col min="11249" max="11249" width="53" style="670" customWidth="1"/>
    <col min="11250" max="11250" width="20.1796875" style="670" customWidth="1"/>
    <col min="11251" max="11251" width="19.453125" style="670" customWidth="1"/>
    <col min="11252" max="11252" width="18.54296875" style="670" customWidth="1"/>
    <col min="11253" max="11253" width="11.26953125" style="670" customWidth="1"/>
    <col min="11254" max="11254" width="20.54296875" style="670" bestFit="1" customWidth="1"/>
    <col min="11255" max="11503" width="8.7265625" style="670"/>
    <col min="11504" max="11504" width="6" style="670" customWidth="1"/>
    <col min="11505" max="11505" width="53" style="670" customWidth="1"/>
    <col min="11506" max="11506" width="20.1796875" style="670" customWidth="1"/>
    <col min="11507" max="11507" width="19.453125" style="670" customWidth="1"/>
    <col min="11508" max="11508" width="18.54296875" style="670" customWidth="1"/>
    <col min="11509" max="11509" width="11.26953125" style="670" customWidth="1"/>
    <col min="11510" max="11510" width="20.54296875" style="670" bestFit="1" customWidth="1"/>
    <col min="11511" max="11759" width="8.7265625" style="670"/>
    <col min="11760" max="11760" width="6" style="670" customWidth="1"/>
    <col min="11761" max="11761" width="53" style="670" customWidth="1"/>
    <col min="11762" max="11762" width="20.1796875" style="670" customWidth="1"/>
    <col min="11763" max="11763" width="19.453125" style="670" customWidth="1"/>
    <col min="11764" max="11764" width="18.54296875" style="670" customWidth="1"/>
    <col min="11765" max="11765" width="11.26953125" style="670" customWidth="1"/>
    <col min="11766" max="11766" width="20.54296875" style="670" bestFit="1" customWidth="1"/>
    <col min="11767" max="12015" width="8.7265625" style="670"/>
    <col min="12016" max="12016" width="6" style="670" customWidth="1"/>
    <col min="12017" max="12017" width="53" style="670" customWidth="1"/>
    <col min="12018" max="12018" width="20.1796875" style="670" customWidth="1"/>
    <col min="12019" max="12019" width="19.453125" style="670" customWidth="1"/>
    <col min="12020" max="12020" width="18.54296875" style="670" customWidth="1"/>
    <col min="12021" max="12021" width="11.26953125" style="670" customWidth="1"/>
    <col min="12022" max="12022" width="20.54296875" style="670" bestFit="1" customWidth="1"/>
    <col min="12023" max="12271" width="8.7265625" style="670"/>
    <col min="12272" max="12272" width="6" style="670" customWidth="1"/>
    <col min="12273" max="12273" width="53" style="670" customWidth="1"/>
    <col min="12274" max="12274" width="20.1796875" style="670" customWidth="1"/>
    <col min="12275" max="12275" width="19.453125" style="670" customWidth="1"/>
    <col min="12276" max="12276" width="18.54296875" style="670" customWidth="1"/>
    <col min="12277" max="12277" width="11.26953125" style="670" customWidth="1"/>
    <col min="12278" max="12278" width="20.54296875" style="670" bestFit="1" customWidth="1"/>
    <col min="12279" max="12527" width="8.7265625" style="670"/>
    <col min="12528" max="12528" width="6" style="670" customWidth="1"/>
    <col min="12529" max="12529" width="53" style="670" customWidth="1"/>
    <col min="12530" max="12530" width="20.1796875" style="670" customWidth="1"/>
    <col min="12531" max="12531" width="19.453125" style="670" customWidth="1"/>
    <col min="12532" max="12532" width="18.54296875" style="670" customWidth="1"/>
    <col min="12533" max="12533" width="11.26953125" style="670" customWidth="1"/>
    <col min="12534" max="12534" width="20.54296875" style="670" bestFit="1" customWidth="1"/>
    <col min="12535" max="12783" width="8.7265625" style="670"/>
    <col min="12784" max="12784" width="6" style="670" customWidth="1"/>
    <col min="12785" max="12785" width="53" style="670" customWidth="1"/>
    <col min="12786" max="12786" width="20.1796875" style="670" customWidth="1"/>
    <col min="12787" max="12787" width="19.453125" style="670" customWidth="1"/>
    <col min="12788" max="12788" width="18.54296875" style="670" customWidth="1"/>
    <col min="12789" max="12789" width="11.26953125" style="670" customWidth="1"/>
    <col min="12790" max="12790" width="20.54296875" style="670" bestFit="1" customWidth="1"/>
    <col min="12791" max="13039" width="8.7265625" style="670"/>
    <col min="13040" max="13040" width="6" style="670" customWidth="1"/>
    <col min="13041" max="13041" width="53" style="670" customWidth="1"/>
    <col min="13042" max="13042" width="20.1796875" style="670" customWidth="1"/>
    <col min="13043" max="13043" width="19.453125" style="670" customWidth="1"/>
    <col min="13044" max="13044" width="18.54296875" style="670" customWidth="1"/>
    <col min="13045" max="13045" width="11.26953125" style="670" customWidth="1"/>
    <col min="13046" max="13046" width="20.54296875" style="670" bestFit="1" customWidth="1"/>
    <col min="13047" max="13295" width="8.7265625" style="670"/>
    <col min="13296" max="13296" width="6" style="670" customWidth="1"/>
    <col min="13297" max="13297" width="53" style="670" customWidth="1"/>
    <col min="13298" max="13298" width="20.1796875" style="670" customWidth="1"/>
    <col min="13299" max="13299" width="19.453125" style="670" customWidth="1"/>
    <col min="13300" max="13300" width="18.54296875" style="670" customWidth="1"/>
    <col min="13301" max="13301" width="11.26953125" style="670" customWidth="1"/>
    <col min="13302" max="13302" width="20.54296875" style="670" bestFit="1" customWidth="1"/>
    <col min="13303" max="13551" width="8.7265625" style="670"/>
    <col min="13552" max="13552" width="6" style="670" customWidth="1"/>
    <col min="13553" max="13553" width="53" style="670" customWidth="1"/>
    <col min="13554" max="13554" width="20.1796875" style="670" customWidth="1"/>
    <col min="13555" max="13555" width="19.453125" style="670" customWidth="1"/>
    <col min="13556" max="13556" width="18.54296875" style="670" customWidth="1"/>
    <col min="13557" max="13557" width="11.26953125" style="670" customWidth="1"/>
    <col min="13558" max="13558" width="20.54296875" style="670" bestFit="1" customWidth="1"/>
    <col min="13559" max="13807" width="8.7265625" style="670"/>
    <col min="13808" max="13808" width="6" style="670" customWidth="1"/>
    <col min="13809" max="13809" width="53" style="670" customWidth="1"/>
    <col min="13810" max="13810" width="20.1796875" style="670" customWidth="1"/>
    <col min="13811" max="13811" width="19.453125" style="670" customWidth="1"/>
    <col min="13812" max="13812" width="18.54296875" style="670" customWidth="1"/>
    <col min="13813" max="13813" width="11.26953125" style="670" customWidth="1"/>
    <col min="13814" max="13814" width="20.54296875" style="670" bestFit="1" customWidth="1"/>
    <col min="13815" max="14063" width="8.7265625" style="670"/>
    <col min="14064" max="14064" width="6" style="670" customWidth="1"/>
    <col min="14065" max="14065" width="53" style="670" customWidth="1"/>
    <col min="14066" max="14066" width="20.1796875" style="670" customWidth="1"/>
    <col min="14067" max="14067" width="19.453125" style="670" customWidth="1"/>
    <col min="14068" max="14068" width="18.54296875" style="670" customWidth="1"/>
    <col min="14069" max="14069" width="11.26953125" style="670" customWidth="1"/>
    <col min="14070" max="14070" width="20.54296875" style="670" bestFit="1" customWidth="1"/>
    <col min="14071" max="14319" width="8.7265625" style="670"/>
    <col min="14320" max="14320" width="6" style="670" customWidth="1"/>
    <col min="14321" max="14321" width="53" style="670" customWidth="1"/>
    <col min="14322" max="14322" width="20.1796875" style="670" customWidth="1"/>
    <col min="14323" max="14323" width="19.453125" style="670" customWidth="1"/>
    <col min="14324" max="14324" width="18.54296875" style="670" customWidth="1"/>
    <col min="14325" max="14325" width="11.26953125" style="670" customWidth="1"/>
    <col min="14326" max="14326" width="20.54296875" style="670" bestFit="1" customWidth="1"/>
    <col min="14327" max="14575" width="8.7265625" style="670"/>
    <col min="14576" max="14576" width="6" style="670" customWidth="1"/>
    <col min="14577" max="14577" width="53" style="670" customWidth="1"/>
    <col min="14578" max="14578" width="20.1796875" style="670" customWidth="1"/>
    <col min="14579" max="14579" width="19.453125" style="670" customWidth="1"/>
    <col min="14580" max="14580" width="18.54296875" style="670" customWidth="1"/>
    <col min="14581" max="14581" width="11.26953125" style="670" customWidth="1"/>
    <col min="14582" max="14582" width="20.54296875" style="670" bestFit="1" customWidth="1"/>
    <col min="14583" max="14831" width="8.7265625" style="670"/>
    <col min="14832" max="14832" width="6" style="670" customWidth="1"/>
    <col min="14833" max="14833" width="53" style="670" customWidth="1"/>
    <col min="14834" max="14834" width="20.1796875" style="670" customWidth="1"/>
    <col min="14835" max="14835" width="19.453125" style="670" customWidth="1"/>
    <col min="14836" max="14836" width="18.54296875" style="670" customWidth="1"/>
    <col min="14837" max="14837" width="11.26953125" style="670" customWidth="1"/>
    <col min="14838" max="14838" width="20.54296875" style="670" bestFit="1" customWidth="1"/>
    <col min="14839" max="15087" width="8.7265625" style="670"/>
    <col min="15088" max="15088" width="6" style="670" customWidth="1"/>
    <col min="15089" max="15089" width="53" style="670" customWidth="1"/>
    <col min="15090" max="15090" width="20.1796875" style="670" customWidth="1"/>
    <col min="15091" max="15091" width="19.453125" style="670" customWidth="1"/>
    <col min="15092" max="15092" width="18.54296875" style="670" customWidth="1"/>
    <col min="15093" max="15093" width="11.26953125" style="670" customWidth="1"/>
    <col min="15094" max="15094" width="20.54296875" style="670" bestFit="1" customWidth="1"/>
    <col min="15095" max="15343" width="8.7265625" style="670"/>
    <col min="15344" max="15344" width="6" style="670" customWidth="1"/>
    <col min="15345" max="15345" width="53" style="670" customWidth="1"/>
    <col min="15346" max="15346" width="20.1796875" style="670" customWidth="1"/>
    <col min="15347" max="15347" width="19.453125" style="670" customWidth="1"/>
    <col min="15348" max="15348" width="18.54296875" style="670" customWidth="1"/>
    <col min="15349" max="15349" width="11.26953125" style="670" customWidth="1"/>
    <col min="15350" max="15350" width="20.54296875" style="670" bestFit="1" customWidth="1"/>
    <col min="15351" max="15599" width="8.7265625" style="670"/>
    <col min="15600" max="15600" width="6" style="670" customWidth="1"/>
    <col min="15601" max="15601" width="53" style="670" customWidth="1"/>
    <col min="15602" max="15602" width="20.1796875" style="670" customWidth="1"/>
    <col min="15603" max="15603" width="19.453125" style="670" customWidth="1"/>
    <col min="15604" max="15604" width="18.54296875" style="670" customWidth="1"/>
    <col min="15605" max="15605" width="11.26953125" style="670" customWidth="1"/>
    <col min="15606" max="15606" width="20.54296875" style="670" bestFit="1" customWidth="1"/>
    <col min="15607" max="15855" width="8.7265625" style="670"/>
    <col min="15856" max="15856" width="6" style="670" customWidth="1"/>
    <col min="15857" max="15857" width="53" style="670" customWidth="1"/>
    <col min="15858" max="15858" width="20.1796875" style="670" customWidth="1"/>
    <col min="15859" max="15859" width="19.453125" style="670" customWidth="1"/>
    <col min="15860" max="15860" width="18.54296875" style="670" customWidth="1"/>
    <col min="15861" max="15861" width="11.26953125" style="670" customWidth="1"/>
    <col min="15862" max="15862" width="20.54296875" style="670" bestFit="1" customWidth="1"/>
    <col min="15863" max="16111" width="8.7265625" style="670"/>
    <col min="16112" max="16112" width="6" style="670" customWidth="1"/>
    <col min="16113" max="16113" width="53" style="670" customWidth="1"/>
    <col min="16114" max="16114" width="20.1796875" style="670" customWidth="1"/>
    <col min="16115" max="16115" width="19.453125" style="670" customWidth="1"/>
    <col min="16116" max="16116" width="18.54296875" style="670" customWidth="1"/>
    <col min="16117" max="16117" width="11.26953125" style="670" customWidth="1"/>
    <col min="16118" max="16118" width="20.54296875" style="670" bestFit="1" customWidth="1"/>
    <col min="16119" max="16384" width="8.7265625" style="670"/>
  </cols>
  <sheetData>
    <row r="1" spans="1:6" ht="15" x14ac:dyDescent="0.35">
      <c r="A1" s="857"/>
      <c r="B1" s="857"/>
      <c r="E1" s="858"/>
      <c r="F1" s="858"/>
    </row>
    <row r="2" spans="1:6" ht="15" x14ac:dyDescent="0.35">
      <c r="A2" s="857"/>
      <c r="B2" s="857"/>
      <c r="F2" s="671"/>
    </row>
    <row r="3" spans="1:6" ht="15.5" x14ac:dyDescent="0.35">
      <c r="A3" s="672"/>
      <c r="B3" s="672"/>
      <c r="F3" s="671"/>
    </row>
    <row r="4" spans="1:6" ht="15.5" x14ac:dyDescent="0.35">
      <c r="A4" s="672"/>
      <c r="B4" s="672"/>
      <c r="F4" s="671"/>
    </row>
    <row r="5" spans="1:6" ht="19" x14ac:dyDescent="0.35">
      <c r="A5" s="875" t="s">
        <v>3112</v>
      </c>
      <c r="B5" s="875"/>
      <c r="C5" s="875"/>
      <c r="D5" s="875"/>
      <c r="E5" s="875"/>
      <c r="F5" s="875"/>
    </row>
    <row r="6" spans="1:6" s="673" customFormat="1" ht="18" x14ac:dyDescent="0.35">
      <c r="A6" s="874" t="str">
        <f>+'NĐ31- Biểu 48- cân đối 2025'!A5</f>
        <v>(Kèm theo Quyết đinh số 892/QĐ-UBND ngày 07/4/2026 của UBND xã Đoàn Đào)</v>
      </c>
      <c r="B6" s="874"/>
      <c r="C6" s="874"/>
      <c r="D6" s="874"/>
      <c r="E6" s="874"/>
      <c r="F6" s="874"/>
    </row>
    <row r="7" spans="1:6" ht="15.5" x14ac:dyDescent="0.35">
      <c r="E7" s="854" t="s">
        <v>191</v>
      </c>
      <c r="F7" s="854"/>
    </row>
    <row r="8" spans="1:6" ht="15" x14ac:dyDescent="0.35">
      <c r="A8" s="855" t="s">
        <v>51</v>
      </c>
      <c r="B8" s="855" t="s">
        <v>52</v>
      </c>
      <c r="C8" s="856" t="s">
        <v>404</v>
      </c>
      <c r="D8" s="856" t="s">
        <v>382</v>
      </c>
      <c r="E8" s="855" t="s">
        <v>405</v>
      </c>
      <c r="F8" s="855"/>
    </row>
    <row r="9" spans="1:6" ht="30" x14ac:dyDescent="0.35">
      <c r="A9" s="855"/>
      <c r="B9" s="855"/>
      <c r="C9" s="856"/>
      <c r="D9" s="856"/>
      <c r="E9" s="630" t="s">
        <v>406</v>
      </c>
      <c r="F9" s="630" t="s">
        <v>407</v>
      </c>
    </row>
    <row r="10" spans="1:6" s="674" customFormat="1" ht="15.5" x14ac:dyDescent="0.35">
      <c r="A10" s="646" t="s">
        <v>61</v>
      </c>
      <c r="B10" s="646" t="s">
        <v>62</v>
      </c>
      <c r="C10" s="646">
        <v>1</v>
      </c>
      <c r="D10" s="646">
        <v>2</v>
      </c>
      <c r="E10" s="646" t="s">
        <v>368</v>
      </c>
      <c r="F10" s="646" t="s">
        <v>408</v>
      </c>
    </row>
    <row r="11" spans="1:6" s="747" customFormat="1" ht="15" x14ac:dyDescent="0.35">
      <c r="A11" s="840"/>
      <c r="B11" s="675" t="s">
        <v>419</v>
      </c>
      <c r="C11" s="676">
        <f>C12+C13+C49</f>
        <v>112717474769</v>
      </c>
      <c r="D11" s="676">
        <f>D12+D13+D49</f>
        <v>295880417617</v>
      </c>
      <c r="E11" s="677">
        <f>D11-C11</f>
        <v>183162942848</v>
      </c>
      <c r="F11" s="678">
        <f>D11/C11</f>
        <v>2.6249737959741286</v>
      </c>
    </row>
    <row r="12" spans="1:6" s="747" customFormat="1" ht="15" x14ac:dyDescent="0.35">
      <c r="A12" s="840" t="s">
        <v>61</v>
      </c>
      <c r="B12" s="675" t="s">
        <v>507</v>
      </c>
      <c r="C12" s="676"/>
      <c r="D12" s="676">
        <f>293381000</f>
        <v>293381000</v>
      </c>
      <c r="E12" s="677">
        <f>D12-C12</f>
        <v>293381000</v>
      </c>
      <c r="F12" s="678"/>
    </row>
    <row r="13" spans="1:6" s="747" customFormat="1" ht="15" x14ac:dyDescent="0.35">
      <c r="A13" s="840" t="s">
        <v>62</v>
      </c>
      <c r="B13" s="675" t="s">
        <v>3111</v>
      </c>
      <c r="C13" s="676">
        <f>C14+C31+C44+C45+C46+C47+C48</f>
        <v>112717474769</v>
      </c>
      <c r="D13" s="676">
        <f>D14+D31+D44+D45+D46+D47+D48</f>
        <v>283122194899</v>
      </c>
      <c r="E13" s="677">
        <f t="shared" ref="E13:E49" si="0">D13-C13</f>
        <v>170404720130</v>
      </c>
      <c r="F13" s="678">
        <f t="shared" ref="F13:F46" si="1">D13/C13</f>
        <v>2.5117861758278619</v>
      </c>
    </row>
    <row r="14" spans="1:6" s="747" customFormat="1" ht="15" x14ac:dyDescent="0.35">
      <c r="A14" s="840" t="s">
        <v>169</v>
      </c>
      <c r="B14" s="675" t="s">
        <v>508</v>
      </c>
      <c r="C14" s="676">
        <f>C15+C29+C30</f>
        <v>82285474769</v>
      </c>
      <c r="D14" s="676">
        <f>D15+D29+D30</f>
        <v>145253363756</v>
      </c>
      <c r="E14" s="677">
        <f t="shared" si="0"/>
        <v>62967888987</v>
      </c>
      <c r="F14" s="678">
        <f t="shared" si="1"/>
        <v>1.765236989441572</v>
      </c>
    </row>
    <row r="15" spans="1:6" ht="15.5" x14ac:dyDescent="0.35">
      <c r="A15" s="632">
        <v>1</v>
      </c>
      <c r="B15" s="680" t="s">
        <v>509</v>
      </c>
      <c r="C15" s="681">
        <f>SUM(C16:C28)</f>
        <v>82285474769</v>
      </c>
      <c r="D15" s="681">
        <f>SUM(D16:D28)</f>
        <v>145253363756</v>
      </c>
      <c r="E15" s="682">
        <f t="shared" si="0"/>
        <v>62967888987</v>
      </c>
      <c r="F15" s="683">
        <f t="shared" si="1"/>
        <v>1.765236989441572</v>
      </c>
    </row>
    <row r="16" spans="1:6" ht="15.5" x14ac:dyDescent="0.35">
      <c r="A16" s="632" t="s">
        <v>411</v>
      </c>
      <c r="B16" s="680" t="s">
        <v>493</v>
      </c>
      <c r="C16" s="681">
        <v>21988046000</v>
      </c>
      <c r="D16" s="681">
        <v>22704744311</v>
      </c>
      <c r="E16" s="682">
        <f t="shared" si="0"/>
        <v>716698311</v>
      </c>
      <c r="F16" s="683">
        <f t="shared" si="1"/>
        <v>1.0325949068416538</v>
      </c>
    </row>
    <row r="17" spans="1:6" ht="15.5" x14ac:dyDescent="0.35">
      <c r="A17" s="632" t="s">
        <v>411</v>
      </c>
      <c r="B17" s="680" t="s">
        <v>501</v>
      </c>
      <c r="C17" s="681"/>
      <c r="D17" s="681"/>
      <c r="E17" s="682">
        <f t="shared" si="0"/>
        <v>0</v>
      </c>
      <c r="F17" s="683"/>
    </row>
    <row r="18" spans="1:6" ht="15.5" x14ac:dyDescent="0.35">
      <c r="A18" s="632" t="s">
        <v>411</v>
      </c>
      <c r="B18" s="680" t="s">
        <v>208</v>
      </c>
      <c r="C18" s="681"/>
      <c r="D18" s="681"/>
      <c r="E18" s="682">
        <f t="shared" si="0"/>
        <v>0</v>
      </c>
      <c r="F18" s="683"/>
    </row>
    <row r="19" spans="1:6" ht="15.5" x14ac:dyDescent="0.35">
      <c r="A19" s="632" t="s">
        <v>411</v>
      </c>
      <c r="B19" s="680" t="s">
        <v>209</v>
      </c>
      <c r="C19" s="681">
        <v>641464000</v>
      </c>
      <c r="D19" s="681">
        <v>1535270677</v>
      </c>
      <c r="E19" s="682">
        <f t="shared" si="0"/>
        <v>893806677</v>
      </c>
      <c r="F19" s="683">
        <f t="shared" si="1"/>
        <v>2.3933855633363681</v>
      </c>
    </row>
    <row r="20" spans="1:6" ht="15.5" x14ac:dyDescent="0.35">
      <c r="A20" s="632" t="s">
        <v>411</v>
      </c>
      <c r="B20" s="680" t="s">
        <v>510</v>
      </c>
      <c r="C20" s="681"/>
      <c r="D20" s="681"/>
      <c r="E20" s="682">
        <f t="shared" si="0"/>
        <v>0</v>
      </c>
      <c r="F20" s="683"/>
    </row>
    <row r="21" spans="1:6" ht="15.5" x14ac:dyDescent="0.35">
      <c r="A21" s="632" t="s">
        <v>411</v>
      </c>
      <c r="B21" s="680" t="s">
        <v>511</v>
      </c>
      <c r="C21" s="681">
        <v>5464909000</v>
      </c>
      <c r="D21" s="681">
        <v>14363059682</v>
      </c>
      <c r="E21" s="682">
        <f t="shared" si="0"/>
        <v>8898150682</v>
      </c>
      <c r="F21" s="683">
        <f t="shared" si="1"/>
        <v>2.6282340075562098</v>
      </c>
    </row>
    <row r="22" spans="1:6" ht="15.5" x14ac:dyDescent="0.35">
      <c r="A22" s="632" t="s">
        <v>411</v>
      </c>
      <c r="B22" s="680" t="s">
        <v>512</v>
      </c>
      <c r="C22" s="681">
        <v>1000000000</v>
      </c>
      <c r="D22" s="681"/>
      <c r="E22" s="631">
        <f t="shared" si="0"/>
        <v>-1000000000</v>
      </c>
      <c r="F22" s="683">
        <f t="shared" si="1"/>
        <v>0</v>
      </c>
    </row>
    <row r="23" spans="1:6" ht="15.5" x14ac:dyDescent="0.35">
      <c r="A23" s="632" t="s">
        <v>411</v>
      </c>
      <c r="B23" s="680" t="s">
        <v>513</v>
      </c>
      <c r="C23" s="681"/>
      <c r="D23" s="681"/>
      <c r="E23" s="682">
        <f t="shared" si="0"/>
        <v>0</v>
      </c>
      <c r="F23" s="683"/>
    </row>
    <row r="24" spans="1:6" ht="15.5" x14ac:dyDescent="0.35">
      <c r="A24" s="632" t="s">
        <v>411</v>
      </c>
      <c r="B24" s="680" t="s">
        <v>514</v>
      </c>
      <c r="C24" s="681"/>
      <c r="D24" s="681"/>
      <c r="E24" s="682">
        <f t="shared" si="0"/>
        <v>0</v>
      </c>
      <c r="F24" s="683"/>
    </row>
    <row r="25" spans="1:6" ht="15.5" x14ac:dyDescent="0.35">
      <c r="A25" s="632" t="s">
        <v>411</v>
      </c>
      <c r="B25" s="680" t="s">
        <v>221</v>
      </c>
      <c r="C25" s="681">
        <v>46010071769</v>
      </c>
      <c r="D25" s="681">
        <v>105598555086</v>
      </c>
      <c r="E25" s="682">
        <f t="shared" si="0"/>
        <v>59588483317</v>
      </c>
      <c r="F25" s="683">
        <f t="shared" si="1"/>
        <v>2.295118243157114</v>
      </c>
    </row>
    <row r="26" spans="1:6" ht="31" x14ac:dyDescent="0.35">
      <c r="A26" s="632" t="s">
        <v>411</v>
      </c>
      <c r="B26" s="680" t="s">
        <v>515</v>
      </c>
      <c r="C26" s="681"/>
      <c r="D26" s="681">
        <v>1001734000</v>
      </c>
      <c r="E26" s="682">
        <f t="shared" si="0"/>
        <v>1001734000</v>
      </c>
      <c r="F26" s="683"/>
    </row>
    <row r="27" spans="1:6" ht="15.5" x14ac:dyDescent="0.35">
      <c r="A27" s="632" t="s">
        <v>411</v>
      </c>
      <c r="B27" s="680" t="s">
        <v>516</v>
      </c>
      <c r="C27" s="681"/>
      <c r="D27" s="681"/>
      <c r="E27" s="682">
        <f t="shared" si="0"/>
        <v>0</v>
      </c>
      <c r="F27" s="683"/>
    </row>
    <row r="28" spans="1:6" ht="15.5" x14ac:dyDescent="0.35">
      <c r="A28" s="632" t="s">
        <v>411</v>
      </c>
      <c r="B28" s="680" t="s">
        <v>517</v>
      </c>
      <c r="C28" s="681">
        <f>7180984000</f>
        <v>7180984000</v>
      </c>
      <c r="D28" s="681">
        <v>50000000</v>
      </c>
      <c r="E28" s="631">
        <f t="shared" si="0"/>
        <v>-7130984000</v>
      </c>
      <c r="F28" s="683">
        <f t="shared" si="1"/>
        <v>6.9628340628526677E-3</v>
      </c>
    </row>
    <row r="29" spans="1:6" ht="77.5" x14ac:dyDescent="0.35">
      <c r="A29" s="632">
        <v>2</v>
      </c>
      <c r="B29" s="680" t="s">
        <v>498</v>
      </c>
      <c r="C29" s="681"/>
      <c r="D29" s="681"/>
      <c r="E29" s="677">
        <f t="shared" si="0"/>
        <v>0</v>
      </c>
      <c r="F29" s="678"/>
    </row>
    <row r="30" spans="1:6" s="684" customFormat="1" ht="15.5" x14ac:dyDescent="0.3">
      <c r="A30" s="632">
        <v>3</v>
      </c>
      <c r="B30" s="680" t="s">
        <v>229</v>
      </c>
      <c r="C30" s="681"/>
      <c r="D30" s="681"/>
      <c r="E30" s="677">
        <f t="shared" si="0"/>
        <v>0</v>
      </c>
      <c r="F30" s="678"/>
    </row>
    <row r="31" spans="1:6" s="747" customFormat="1" ht="15" x14ac:dyDescent="0.35">
      <c r="A31" s="840" t="s">
        <v>125</v>
      </c>
      <c r="B31" s="675" t="s">
        <v>231</v>
      </c>
      <c r="C31" s="676">
        <f>SUM(C32:C43)</f>
        <v>29137000000</v>
      </c>
      <c r="D31" s="676">
        <f t="shared" ref="D31" si="2">SUM(D32:D43)</f>
        <v>137868831143</v>
      </c>
      <c r="E31" s="677">
        <f t="shared" si="0"/>
        <v>108731831143</v>
      </c>
      <c r="F31" s="678">
        <f t="shared" si="1"/>
        <v>4.7317442133026733</v>
      </c>
    </row>
    <row r="32" spans="1:6" ht="15.5" x14ac:dyDescent="0.35">
      <c r="A32" s="632" t="s">
        <v>411</v>
      </c>
      <c r="B32" s="680" t="s">
        <v>493</v>
      </c>
      <c r="C32" s="681">
        <v>35000000</v>
      </c>
      <c r="D32" s="681">
        <v>63521594392</v>
      </c>
      <c r="E32" s="682">
        <f t="shared" si="0"/>
        <v>63486594392</v>
      </c>
      <c r="F32" s="683">
        <f>D32/C32</f>
        <v>1814.9026969142858</v>
      </c>
    </row>
    <row r="33" spans="1:6" ht="15.5" x14ac:dyDescent="0.35">
      <c r="A33" s="632" t="s">
        <v>411</v>
      </c>
      <c r="B33" s="680" t="s">
        <v>518</v>
      </c>
      <c r="C33" s="681"/>
      <c r="D33" s="681"/>
      <c r="E33" s="682">
        <f t="shared" si="0"/>
        <v>0</v>
      </c>
      <c r="F33" s="683"/>
    </row>
    <row r="34" spans="1:6" ht="15.5" x14ac:dyDescent="0.35">
      <c r="A34" s="632" t="s">
        <v>411</v>
      </c>
      <c r="B34" s="680" t="s">
        <v>208</v>
      </c>
      <c r="C34" s="681">
        <v>708596000</v>
      </c>
      <c r="D34" s="681">
        <v>671881547</v>
      </c>
      <c r="E34" s="631">
        <f t="shared" si="0"/>
        <v>-36714453</v>
      </c>
      <c r="F34" s="683">
        <f t="shared" si="1"/>
        <v>0.94818704452184321</v>
      </c>
    </row>
    <row r="35" spans="1:6" ht="15.5" x14ac:dyDescent="0.35">
      <c r="A35" s="632" t="s">
        <v>411</v>
      </c>
      <c r="B35" s="680" t="s">
        <v>209</v>
      </c>
      <c r="C35" s="681">
        <v>1135120000</v>
      </c>
      <c r="D35" s="681">
        <v>1386319098</v>
      </c>
      <c r="E35" s="682">
        <f t="shared" si="0"/>
        <v>251199098</v>
      </c>
      <c r="F35" s="683">
        <f t="shared" si="1"/>
        <v>1.221297394108112</v>
      </c>
    </row>
    <row r="36" spans="1:6" ht="15.5" x14ac:dyDescent="0.35">
      <c r="A36" s="632" t="s">
        <v>411</v>
      </c>
      <c r="B36" s="680" t="s">
        <v>510</v>
      </c>
      <c r="C36" s="681">
        <v>219231200</v>
      </c>
      <c r="D36" s="681">
        <v>10045593430</v>
      </c>
      <c r="E36" s="682">
        <f t="shared" si="0"/>
        <v>9826362230</v>
      </c>
      <c r="F36" s="683">
        <f>D36/C36</f>
        <v>45.821915083254574</v>
      </c>
    </row>
    <row r="37" spans="1:6" ht="15.5" x14ac:dyDescent="0.35">
      <c r="A37" s="632" t="s">
        <v>411</v>
      </c>
      <c r="B37" s="680" t="s">
        <v>3118</v>
      </c>
      <c r="C37" s="681">
        <v>1840000000</v>
      </c>
      <c r="D37" s="681">
        <f>1987372490+266871600</f>
        <v>2254244090</v>
      </c>
      <c r="E37" s="682">
        <f t="shared" si="0"/>
        <v>414244090</v>
      </c>
      <c r="F37" s="683">
        <f t="shared" si="1"/>
        <v>1.2251326576086956</v>
      </c>
    </row>
    <row r="38" spans="1:6" ht="15.5" x14ac:dyDescent="0.35">
      <c r="A38" s="632" t="s">
        <v>411</v>
      </c>
      <c r="B38" s="680" t="s">
        <v>512</v>
      </c>
      <c r="C38" s="681">
        <v>170928000</v>
      </c>
      <c r="D38" s="681">
        <v>302896000</v>
      </c>
      <c r="E38" s="682">
        <f t="shared" si="0"/>
        <v>131968000</v>
      </c>
      <c r="F38" s="683">
        <f t="shared" si="1"/>
        <v>1.7720677712253112</v>
      </c>
    </row>
    <row r="39" spans="1:6" ht="15.5" x14ac:dyDescent="0.35">
      <c r="A39" s="632" t="s">
        <v>411</v>
      </c>
      <c r="B39" s="680" t="s">
        <v>514</v>
      </c>
      <c r="C39" s="681">
        <v>470000000</v>
      </c>
      <c r="D39" s="681">
        <v>2608494007</v>
      </c>
      <c r="E39" s="682">
        <f t="shared" si="0"/>
        <v>2138494007</v>
      </c>
      <c r="F39" s="683">
        <f t="shared" si="1"/>
        <v>5.5499872489361701</v>
      </c>
    </row>
    <row r="40" spans="1:6" ht="15.5" x14ac:dyDescent="0.35">
      <c r="A40" s="632" t="s">
        <v>411</v>
      </c>
      <c r="B40" s="680" t="s">
        <v>221</v>
      </c>
      <c r="C40" s="681">
        <v>2670000000</v>
      </c>
      <c r="D40" s="681">
        <v>4949961000</v>
      </c>
      <c r="E40" s="682">
        <f t="shared" si="0"/>
        <v>2279961000</v>
      </c>
      <c r="F40" s="683">
        <f t="shared" si="1"/>
        <v>1.8539179775280898</v>
      </c>
    </row>
    <row r="41" spans="1:6" ht="31" x14ac:dyDescent="0.35">
      <c r="A41" s="632" t="s">
        <v>411</v>
      </c>
      <c r="B41" s="680" t="s">
        <v>515</v>
      </c>
      <c r="C41" s="681">
        <v>21001473200</v>
      </c>
      <c r="D41" s="681">
        <v>40387497761</v>
      </c>
      <c r="E41" s="682">
        <f t="shared" si="0"/>
        <v>19386024561</v>
      </c>
      <c r="F41" s="683">
        <f t="shared" si="1"/>
        <v>1.9230792705056519</v>
      </c>
    </row>
    <row r="42" spans="1:6" ht="15.5" x14ac:dyDescent="0.35">
      <c r="A42" s="632" t="s">
        <v>411</v>
      </c>
      <c r="B42" s="680" t="s">
        <v>516</v>
      </c>
      <c r="C42" s="681">
        <v>886651600</v>
      </c>
      <c r="D42" s="681">
        <v>11740349818</v>
      </c>
      <c r="E42" s="682">
        <f t="shared" si="0"/>
        <v>10853698218</v>
      </c>
      <c r="F42" s="683">
        <f t="shared" si="1"/>
        <v>13.241221036537913</v>
      </c>
    </row>
    <row r="43" spans="1:6" ht="15.5" x14ac:dyDescent="0.35">
      <c r="A43" s="632" t="s">
        <v>411</v>
      </c>
      <c r="B43" s="680" t="s">
        <v>519</v>
      </c>
      <c r="C43" s="681"/>
      <c r="D43" s="681"/>
      <c r="E43" s="677">
        <f t="shared" si="0"/>
        <v>0</v>
      </c>
      <c r="F43" s="678"/>
    </row>
    <row r="44" spans="1:6" ht="30" x14ac:dyDescent="0.35">
      <c r="A44" s="630" t="s">
        <v>143</v>
      </c>
      <c r="B44" s="675" t="s">
        <v>520</v>
      </c>
      <c r="C44" s="681"/>
      <c r="D44" s="681"/>
      <c r="E44" s="677">
        <f t="shared" si="0"/>
        <v>0</v>
      </c>
      <c r="F44" s="678"/>
    </row>
    <row r="45" spans="1:6" ht="15.5" x14ac:dyDescent="0.35">
      <c r="A45" s="630" t="s">
        <v>153</v>
      </c>
      <c r="B45" s="675" t="s">
        <v>521</v>
      </c>
      <c r="C45" s="681"/>
      <c r="D45" s="681"/>
      <c r="E45" s="677">
        <f t="shared" si="0"/>
        <v>0</v>
      </c>
      <c r="F45" s="678"/>
    </row>
    <row r="46" spans="1:6" ht="15" x14ac:dyDescent="0.35">
      <c r="A46" s="630" t="s">
        <v>155</v>
      </c>
      <c r="B46" s="675" t="s">
        <v>245</v>
      </c>
      <c r="C46" s="676">
        <v>1295000000</v>
      </c>
      <c r="D46" s="676"/>
      <c r="E46" s="685">
        <f t="shared" si="0"/>
        <v>-1295000000</v>
      </c>
      <c r="F46" s="678">
        <f t="shared" si="1"/>
        <v>0</v>
      </c>
    </row>
    <row r="47" spans="1:6" ht="15.5" x14ac:dyDescent="0.35">
      <c r="A47" s="630" t="s">
        <v>159</v>
      </c>
      <c r="B47" s="675" t="s">
        <v>423</v>
      </c>
      <c r="C47" s="676"/>
      <c r="D47" s="681"/>
      <c r="E47" s="677">
        <f t="shared" si="0"/>
        <v>0</v>
      </c>
      <c r="F47" s="678"/>
    </row>
    <row r="48" spans="1:6" s="686" customFormat="1" ht="15" x14ac:dyDescent="0.3">
      <c r="A48" s="630" t="s">
        <v>503</v>
      </c>
      <c r="B48" s="675" t="s">
        <v>244</v>
      </c>
      <c r="C48" s="676"/>
      <c r="D48" s="676"/>
      <c r="E48" s="677">
        <f t="shared" si="0"/>
        <v>0</v>
      </c>
      <c r="F48" s="678"/>
    </row>
    <row r="49" spans="1:6" ht="15.5" x14ac:dyDescent="0.35">
      <c r="A49" s="630" t="s">
        <v>174</v>
      </c>
      <c r="B49" s="675" t="s">
        <v>506</v>
      </c>
      <c r="C49" s="681"/>
      <c r="D49" s="676">
        <v>12464841718</v>
      </c>
      <c r="E49" s="677">
        <f t="shared" si="0"/>
        <v>12464841718</v>
      </c>
      <c r="F49" s="678"/>
    </row>
    <row r="50" spans="1:6" ht="18" x14ac:dyDescent="0.35">
      <c r="C50" s="687"/>
      <c r="D50" s="687"/>
      <c r="E50" s="687"/>
      <c r="F50" s="687"/>
    </row>
    <row r="51" spans="1:6" ht="18" x14ac:dyDescent="0.35">
      <c r="C51" s="687"/>
      <c r="D51" s="687"/>
      <c r="E51" s="687"/>
      <c r="F51" s="687"/>
    </row>
    <row r="52" spans="1:6" ht="18" x14ac:dyDescent="0.35">
      <c r="C52" s="687"/>
      <c r="D52" s="687"/>
      <c r="E52" s="687"/>
      <c r="F52" s="687"/>
    </row>
    <row r="53" spans="1:6" ht="18" x14ac:dyDescent="0.35">
      <c r="C53" s="687"/>
      <c r="D53" s="687"/>
      <c r="E53" s="687"/>
      <c r="F53" s="687"/>
    </row>
    <row r="54" spans="1:6" ht="18" x14ac:dyDescent="0.35">
      <c r="C54" s="852"/>
      <c r="D54" s="853"/>
      <c r="E54" s="853"/>
      <c r="F54" s="853"/>
    </row>
  </sheetData>
  <mergeCells count="12">
    <mergeCell ref="A1:B1"/>
    <mergeCell ref="E1:F1"/>
    <mergeCell ref="A2:B2"/>
    <mergeCell ref="A5:F5"/>
    <mergeCell ref="A6:F6"/>
    <mergeCell ref="C54:F54"/>
    <mergeCell ref="E7:F7"/>
    <mergeCell ref="A8:A9"/>
    <mergeCell ref="B8:B9"/>
    <mergeCell ref="C8:C9"/>
    <mergeCell ref="D8:D9"/>
    <mergeCell ref="E8:F8"/>
  </mergeCells>
  <pageMargins left="0.75" right="0.5" top="0.5" bottom="0.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workbookViewId="0">
      <selection activeCell="C14" sqref="C14"/>
    </sheetView>
  </sheetViews>
  <sheetFormatPr defaultRowHeight="14.5" x14ac:dyDescent="0.35"/>
  <cols>
    <col min="1" max="1" width="6.54296875" customWidth="1"/>
    <col min="2" max="2" width="49.1796875" customWidth="1"/>
    <col min="3" max="3" width="22" style="291" customWidth="1"/>
    <col min="4" max="4" width="21.7265625" style="291" customWidth="1"/>
    <col min="5" max="5" width="19.54296875" style="291" customWidth="1"/>
    <col min="6" max="6" width="21" customWidth="1"/>
    <col min="7" max="8" width="19.81640625" customWidth="1"/>
    <col min="9" max="10" width="12.54296875" customWidth="1"/>
    <col min="11" max="11" width="13" customWidth="1"/>
    <col min="257" max="257" width="6.54296875" customWidth="1"/>
    <col min="258" max="258" width="49.54296875" customWidth="1"/>
    <col min="259" max="259" width="22" customWidth="1"/>
    <col min="260" max="260" width="21.7265625" customWidth="1"/>
    <col min="261" max="261" width="19.54296875" customWidth="1"/>
    <col min="262" max="262" width="21" customWidth="1"/>
    <col min="263" max="264" width="19.81640625" customWidth="1"/>
    <col min="265" max="266" width="12.54296875" customWidth="1"/>
    <col min="267" max="267" width="13" customWidth="1"/>
    <col min="513" max="513" width="6.54296875" customWidth="1"/>
    <col min="514" max="514" width="49.54296875" customWidth="1"/>
    <col min="515" max="515" width="22" customWidth="1"/>
    <col min="516" max="516" width="21.7265625" customWidth="1"/>
    <col min="517" max="517" width="19.54296875" customWidth="1"/>
    <col min="518" max="518" width="21" customWidth="1"/>
    <col min="519" max="520" width="19.81640625" customWidth="1"/>
    <col min="521" max="522" width="12.54296875" customWidth="1"/>
    <col min="523" max="523" width="13" customWidth="1"/>
    <col min="769" max="769" width="6.54296875" customWidth="1"/>
    <col min="770" max="770" width="49.54296875" customWidth="1"/>
    <col min="771" max="771" width="22" customWidth="1"/>
    <col min="772" max="772" width="21.7265625" customWidth="1"/>
    <col min="773" max="773" width="19.54296875" customWidth="1"/>
    <col min="774" max="774" width="21" customWidth="1"/>
    <col min="775" max="776" width="19.81640625" customWidth="1"/>
    <col min="777" max="778" width="12.54296875" customWidth="1"/>
    <col min="779" max="779" width="13" customWidth="1"/>
    <col min="1025" max="1025" width="6.54296875" customWidth="1"/>
    <col min="1026" max="1026" width="49.54296875" customWidth="1"/>
    <col min="1027" max="1027" width="22" customWidth="1"/>
    <col min="1028" max="1028" width="21.7265625" customWidth="1"/>
    <col min="1029" max="1029" width="19.54296875" customWidth="1"/>
    <col min="1030" max="1030" width="21" customWidth="1"/>
    <col min="1031" max="1032" width="19.81640625" customWidth="1"/>
    <col min="1033" max="1034" width="12.54296875" customWidth="1"/>
    <col min="1035" max="1035" width="13" customWidth="1"/>
    <col min="1281" max="1281" width="6.54296875" customWidth="1"/>
    <col min="1282" max="1282" width="49.54296875" customWidth="1"/>
    <col min="1283" max="1283" width="22" customWidth="1"/>
    <col min="1284" max="1284" width="21.7265625" customWidth="1"/>
    <col min="1285" max="1285" width="19.54296875" customWidth="1"/>
    <col min="1286" max="1286" width="21" customWidth="1"/>
    <col min="1287" max="1288" width="19.81640625" customWidth="1"/>
    <col min="1289" max="1290" width="12.54296875" customWidth="1"/>
    <col min="1291" max="1291" width="13" customWidth="1"/>
    <col min="1537" max="1537" width="6.54296875" customWidth="1"/>
    <col min="1538" max="1538" width="49.54296875" customWidth="1"/>
    <col min="1539" max="1539" width="22" customWidth="1"/>
    <col min="1540" max="1540" width="21.7265625" customWidth="1"/>
    <col min="1541" max="1541" width="19.54296875" customWidth="1"/>
    <col min="1542" max="1542" width="21" customWidth="1"/>
    <col min="1543" max="1544" width="19.81640625" customWidth="1"/>
    <col min="1545" max="1546" width="12.54296875" customWidth="1"/>
    <col min="1547" max="1547" width="13" customWidth="1"/>
    <col min="1793" max="1793" width="6.54296875" customWidth="1"/>
    <col min="1794" max="1794" width="49.54296875" customWidth="1"/>
    <col min="1795" max="1795" width="22" customWidth="1"/>
    <col min="1796" max="1796" width="21.7265625" customWidth="1"/>
    <col min="1797" max="1797" width="19.54296875" customWidth="1"/>
    <col min="1798" max="1798" width="21" customWidth="1"/>
    <col min="1799" max="1800" width="19.81640625" customWidth="1"/>
    <col min="1801" max="1802" width="12.54296875" customWidth="1"/>
    <col min="1803" max="1803" width="13" customWidth="1"/>
    <col min="2049" max="2049" width="6.54296875" customWidth="1"/>
    <col min="2050" max="2050" width="49.54296875" customWidth="1"/>
    <col min="2051" max="2051" width="22" customWidth="1"/>
    <col min="2052" max="2052" width="21.7265625" customWidth="1"/>
    <col min="2053" max="2053" width="19.54296875" customWidth="1"/>
    <col min="2054" max="2054" width="21" customWidth="1"/>
    <col min="2055" max="2056" width="19.81640625" customWidth="1"/>
    <col min="2057" max="2058" width="12.54296875" customWidth="1"/>
    <col min="2059" max="2059" width="13" customWidth="1"/>
    <col min="2305" max="2305" width="6.54296875" customWidth="1"/>
    <col min="2306" max="2306" width="49.54296875" customWidth="1"/>
    <col min="2307" max="2307" width="22" customWidth="1"/>
    <col min="2308" max="2308" width="21.7265625" customWidth="1"/>
    <col min="2309" max="2309" width="19.54296875" customWidth="1"/>
    <col min="2310" max="2310" width="21" customWidth="1"/>
    <col min="2311" max="2312" width="19.81640625" customWidth="1"/>
    <col min="2313" max="2314" width="12.54296875" customWidth="1"/>
    <col min="2315" max="2315" width="13" customWidth="1"/>
    <col min="2561" max="2561" width="6.54296875" customWidth="1"/>
    <col min="2562" max="2562" width="49.54296875" customWidth="1"/>
    <col min="2563" max="2563" width="22" customWidth="1"/>
    <col min="2564" max="2564" width="21.7265625" customWidth="1"/>
    <col min="2565" max="2565" width="19.54296875" customWidth="1"/>
    <col min="2566" max="2566" width="21" customWidth="1"/>
    <col min="2567" max="2568" width="19.81640625" customWidth="1"/>
    <col min="2569" max="2570" width="12.54296875" customWidth="1"/>
    <col min="2571" max="2571" width="13" customWidth="1"/>
    <col min="2817" max="2817" width="6.54296875" customWidth="1"/>
    <col min="2818" max="2818" width="49.54296875" customWidth="1"/>
    <col min="2819" max="2819" width="22" customWidth="1"/>
    <col min="2820" max="2820" width="21.7265625" customWidth="1"/>
    <col min="2821" max="2821" width="19.54296875" customWidth="1"/>
    <col min="2822" max="2822" width="21" customWidth="1"/>
    <col min="2823" max="2824" width="19.81640625" customWidth="1"/>
    <col min="2825" max="2826" width="12.54296875" customWidth="1"/>
    <col min="2827" max="2827" width="13" customWidth="1"/>
    <col min="3073" max="3073" width="6.54296875" customWidth="1"/>
    <col min="3074" max="3074" width="49.54296875" customWidth="1"/>
    <col min="3075" max="3075" width="22" customWidth="1"/>
    <col min="3076" max="3076" width="21.7265625" customWidth="1"/>
    <col min="3077" max="3077" width="19.54296875" customWidth="1"/>
    <col min="3078" max="3078" width="21" customWidth="1"/>
    <col min="3079" max="3080" width="19.81640625" customWidth="1"/>
    <col min="3081" max="3082" width="12.54296875" customWidth="1"/>
    <col min="3083" max="3083" width="13" customWidth="1"/>
    <col min="3329" max="3329" width="6.54296875" customWidth="1"/>
    <col min="3330" max="3330" width="49.54296875" customWidth="1"/>
    <col min="3331" max="3331" width="22" customWidth="1"/>
    <col min="3332" max="3332" width="21.7265625" customWidth="1"/>
    <col min="3333" max="3333" width="19.54296875" customWidth="1"/>
    <col min="3334" max="3334" width="21" customWidth="1"/>
    <col min="3335" max="3336" width="19.81640625" customWidth="1"/>
    <col min="3337" max="3338" width="12.54296875" customWidth="1"/>
    <col min="3339" max="3339" width="13" customWidth="1"/>
    <col min="3585" max="3585" width="6.54296875" customWidth="1"/>
    <col min="3586" max="3586" width="49.54296875" customWidth="1"/>
    <col min="3587" max="3587" width="22" customWidth="1"/>
    <col min="3588" max="3588" width="21.7265625" customWidth="1"/>
    <col min="3589" max="3589" width="19.54296875" customWidth="1"/>
    <col min="3590" max="3590" width="21" customWidth="1"/>
    <col min="3591" max="3592" width="19.81640625" customWidth="1"/>
    <col min="3593" max="3594" width="12.54296875" customWidth="1"/>
    <col min="3595" max="3595" width="13" customWidth="1"/>
    <col min="3841" max="3841" width="6.54296875" customWidth="1"/>
    <col min="3842" max="3842" width="49.54296875" customWidth="1"/>
    <col min="3843" max="3843" width="22" customWidth="1"/>
    <col min="3844" max="3844" width="21.7265625" customWidth="1"/>
    <col min="3845" max="3845" width="19.54296875" customWidth="1"/>
    <col min="3846" max="3846" width="21" customWidth="1"/>
    <col min="3847" max="3848" width="19.81640625" customWidth="1"/>
    <col min="3849" max="3850" width="12.54296875" customWidth="1"/>
    <col min="3851" max="3851" width="13" customWidth="1"/>
    <col min="4097" max="4097" width="6.54296875" customWidth="1"/>
    <col min="4098" max="4098" width="49.54296875" customWidth="1"/>
    <col min="4099" max="4099" width="22" customWidth="1"/>
    <col min="4100" max="4100" width="21.7265625" customWidth="1"/>
    <col min="4101" max="4101" width="19.54296875" customWidth="1"/>
    <col min="4102" max="4102" width="21" customWidth="1"/>
    <col min="4103" max="4104" width="19.81640625" customWidth="1"/>
    <col min="4105" max="4106" width="12.54296875" customWidth="1"/>
    <col min="4107" max="4107" width="13" customWidth="1"/>
    <col min="4353" max="4353" width="6.54296875" customWidth="1"/>
    <col min="4354" max="4354" width="49.54296875" customWidth="1"/>
    <col min="4355" max="4355" width="22" customWidth="1"/>
    <col min="4356" max="4356" width="21.7265625" customWidth="1"/>
    <col min="4357" max="4357" width="19.54296875" customWidth="1"/>
    <col min="4358" max="4358" width="21" customWidth="1"/>
    <col min="4359" max="4360" width="19.81640625" customWidth="1"/>
    <col min="4361" max="4362" width="12.54296875" customWidth="1"/>
    <col min="4363" max="4363" width="13" customWidth="1"/>
    <col min="4609" max="4609" width="6.54296875" customWidth="1"/>
    <col min="4610" max="4610" width="49.54296875" customWidth="1"/>
    <col min="4611" max="4611" width="22" customWidth="1"/>
    <col min="4612" max="4612" width="21.7265625" customWidth="1"/>
    <col min="4613" max="4613" width="19.54296875" customWidth="1"/>
    <col min="4614" max="4614" width="21" customWidth="1"/>
    <col min="4615" max="4616" width="19.81640625" customWidth="1"/>
    <col min="4617" max="4618" width="12.54296875" customWidth="1"/>
    <col min="4619" max="4619" width="13" customWidth="1"/>
    <col min="4865" max="4865" width="6.54296875" customWidth="1"/>
    <col min="4866" max="4866" width="49.54296875" customWidth="1"/>
    <col min="4867" max="4867" width="22" customWidth="1"/>
    <col min="4868" max="4868" width="21.7265625" customWidth="1"/>
    <col min="4869" max="4869" width="19.54296875" customWidth="1"/>
    <col min="4870" max="4870" width="21" customWidth="1"/>
    <col min="4871" max="4872" width="19.81640625" customWidth="1"/>
    <col min="4873" max="4874" width="12.54296875" customWidth="1"/>
    <col min="4875" max="4875" width="13" customWidth="1"/>
    <col min="5121" max="5121" width="6.54296875" customWidth="1"/>
    <col min="5122" max="5122" width="49.54296875" customWidth="1"/>
    <col min="5123" max="5123" width="22" customWidth="1"/>
    <col min="5124" max="5124" width="21.7265625" customWidth="1"/>
    <col min="5125" max="5125" width="19.54296875" customWidth="1"/>
    <col min="5126" max="5126" width="21" customWidth="1"/>
    <col min="5127" max="5128" width="19.81640625" customWidth="1"/>
    <col min="5129" max="5130" width="12.54296875" customWidth="1"/>
    <col min="5131" max="5131" width="13" customWidth="1"/>
    <col min="5377" max="5377" width="6.54296875" customWidth="1"/>
    <col min="5378" max="5378" width="49.54296875" customWidth="1"/>
    <col min="5379" max="5379" width="22" customWidth="1"/>
    <col min="5380" max="5380" width="21.7265625" customWidth="1"/>
    <col min="5381" max="5381" width="19.54296875" customWidth="1"/>
    <col min="5382" max="5382" width="21" customWidth="1"/>
    <col min="5383" max="5384" width="19.81640625" customWidth="1"/>
    <col min="5385" max="5386" width="12.54296875" customWidth="1"/>
    <col min="5387" max="5387" width="13" customWidth="1"/>
    <col min="5633" max="5633" width="6.54296875" customWidth="1"/>
    <col min="5634" max="5634" width="49.54296875" customWidth="1"/>
    <col min="5635" max="5635" width="22" customWidth="1"/>
    <col min="5636" max="5636" width="21.7265625" customWidth="1"/>
    <col min="5637" max="5637" width="19.54296875" customWidth="1"/>
    <col min="5638" max="5638" width="21" customWidth="1"/>
    <col min="5639" max="5640" width="19.81640625" customWidth="1"/>
    <col min="5641" max="5642" width="12.54296875" customWidth="1"/>
    <col min="5643" max="5643" width="13" customWidth="1"/>
    <col min="5889" max="5889" width="6.54296875" customWidth="1"/>
    <col min="5890" max="5890" width="49.54296875" customWidth="1"/>
    <col min="5891" max="5891" width="22" customWidth="1"/>
    <col min="5892" max="5892" width="21.7265625" customWidth="1"/>
    <col min="5893" max="5893" width="19.54296875" customWidth="1"/>
    <col min="5894" max="5894" width="21" customWidth="1"/>
    <col min="5895" max="5896" width="19.81640625" customWidth="1"/>
    <col min="5897" max="5898" width="12.54296875" customWidth="1"/>
    <col min="5899" max="5899" width="13" customWidth="1"/>
    <col min="6145" max="6145" width="6.54296875" customWidth="1"/>
    <col min="6146" max="6146" width="49.54296875" customWidth="1"/>
    <col min="6147" max="6147" width="22" customWidth="1"/>
    <col min="6148" max="6148" width="21.7265625" customWidth="1"/>
    <col min="6149" max="6149" width="19.54296875" customWidth="1"/>
    <col min="6150" max="6150" width="21" customWidth="1"/>
    <col min="6151" max="6152" width="19.81640625" customWidth="1"/>
    <col min="6153" max="6154" width="12.54296875" customWidth="1"/>
    <col min="6155" max="6155" width="13" customWidth="1"/>
    <col min="6401" max="6401" width="6.54296875" customWidth="1"/>
    <col min="6402" max="6402" width="49.54296875" customWidth="1"/>
    <col min="6403" max="6403" width="22" customWidth="1"/>
    <col min="6404" max="6404" width="21.7265625" customWidth="1"/>
    <col min="6405" max="6405" width="19.54296875" customWidth="1"/>
    <col min="6406" max="6406" width="21" customWidth="1"/>
    <col min="6407" max="6408" width="19.81640625" customWidth="1"/>
    <col min="6409" max="6410" width="12.54296875" customWidth="1"/>
    <col min="6411" max="6411" width="13" customWidth="1"/>
    <col min="6657" max="6657" width="6.54296875" customWidth="1"/>
    <col min="6658" max="6658" width="49.54296875" customWidth="1"/>
    <col min="6659" max="6659" width="22" customWidth="1"/>
    <col min="6660" max="6660" width="21.7265625" customWidth="1"/>
    <col min="6661" max="6661" width="19.54296875" customWidth="1"/>
    <col min="6662" max="6662" width="21" customWidth="1"/>
    <col min="6663" max="6664" width="19.81640625" customWidth="1"/>
    <col min="6665" max="6666" width="12.54296875" customWidth="1"/>
    <col min="6667" max="6667" width="13" customWidth="1"/>
    <col min="6913" max="6913" width="6.54296875" customWidth="1"/>
    <col min="6914" max="6914" width="49.54296875" customWidth="1"/>
    <col min="6915" max="6915" width="22" customWidth="1"/>
    <col min="6916" max="6916" width="21.7265625" customWidth="1"/>
    <col min="6917" max="6917" width="19.54296875" customWidth="1"/>
    <col min="6918" max="6918" width="21" customWidth="1"/>
    <col min="6919" max="6920" width="19.81640625" customWidth="1"/>
    <col min="6921" max="6922" width="12.54296875" customWidth="1"/>
    <col min="6923" max="6923" width="13" customWidth="1"/>
    <col min="7169" max="7169" width="6.54296875" customWidth="1"/>
    <col min="7170" max="7170" width="49.54296875" customWidth="1"/>
    <col min="7171" max="7171" width="22" customWidth="1"/>
    <col min="7172" max="7172" width="21.7265625" customWidth="1"/>
    <col min="7173" max="7173" width="19.54296875" customWidth="1"/>
    <col min="7174" max="7174" width="21" customWidth="1"/>
    <col min="7175" max="7176" width="19.81640625" customWidth="1"/>
    <col min="7177" max="7178" width="12.54296875" customWidth="1"/>
    <col min="7179" max="7179" width="13" customWidth="1"/>
    <col min="7425" max="7425" width="6.54296875" customWidth="1"/>
    <col min="7426" max="7426" width="49.54296875" customWidth="1"/>
    <col min="7427" max="7427" width="22" customWidth="1"/>
    <col min="7428" max="7428" width="21.7265625" customWidth="1"/>
    <col min="7429" max="7429" width="19.54296875" customWidth="1"/>
    <col min="7430" max="7430" width="21" customWidth="1"/>
    <col min="7431" max="7432" width="19.81640625" customWidth="1"/>
    <col min="7433" max="7434" width="12.54296875" customWidth="1"/>
    <col min="7435" max="7435" width="13" customWidth="1"/>
    <col min="7681" max="7681" width="6.54296875" customWidth="1"/>
    <col min="7682" max="7682" width="49.54296875" customWidth="1"/>
    <col min="7683" max="7683" width="22" customWidth="1"/>
    <col min="7684" max="7684" width="21.7265625" customWidth="1"/>
    <col min="7685" max="7685" width="19.54296875" customWidth="1"/>
    <col min="7686" max="7686" width="21" customWidth="1"/>
    <col min="7687" max="7688" width="19.81640625" customWidth="1"/>
    <col min="7689" max="7690" width="12.54296875" customWidth="1"/>
    <col min="7691" max="7691" width="13" customWidth="1"/>
    <col min="7937" max="7937" width="6.54296875" customWidth="1"/>
    <col min="7938" max="7938" width="49.54296875" customWidth="1"/>
    <col min="7939" max="7939" width="22" customWidth="1"/>
    <col min="7940" max="7940" width="21.7265625" customWidth="1"/>
    <col min="7941" max="7941" width="19.54296875" customWidth="1"/>
    <col min="7942" max="7942" width="21" customWidth="1"/>
    <col min="7943" max="7944" width="19.81640625" customWidth="1"/>
    <col min="7945" max="7946" width="12.54296875" customWidth="1"/>
    <col min="7947" max="7947" width="13" customWidth="1"/>
    <col min="8193" max="8193" width="6.54296875" customWidth="1"/>
    <col min="8194" max="8194" width="49.54296875" customWidth="1"/>
    <col min="8195" max="8195" width="22" customWidth="1"/>
    <col min="8196" max="8196" width="21.7265625" customWidth="1"/>
    <col min="8197" max="8197" width="19.54296875" customWidth="1"/>
    <col min="8198" max="8198" width="21" customWidth="1"/>
    <col min="8199" max="8200" width="19.81640625" customWidth="1"/>
    <col min="8201" max="8202" width="12.54296875" customWidth="1"/>
    <col min="8203" max="8203" width="13" customWidth="1"/>
    <col min="8449" max="8449" width="6.54296875" customWidth="1"/>
    <col min="8450" max="8450" width="49.54296875" customWidth="1"/>
    <col min="8451" max="8451" width="22" customWidth="1"/>
    <col min="8452" max="8452" width="21.7265625" customWidth="1"/>
    <col min="8453" max="8453" width="19.54296875" customWidth="1"/>
    <col min="8454" max="8454" width="21" customWidth="1"/>
    <col min="8455" max="8456" width="19.81640625" customWidth="1"/>
    <col min="8457" max="8458" width="12.54296875" customWidth="1"/>
    <col min="8459" max="8459" width="13" customWidth="1"/>
    <col min="8705" max="8705" width="6.54296875" customWidth="1"/>
    <col min="8706" max="8706" width="49.54296875" customWidth="1"/>
    <col min="8707" max="8707" width="22" customWidth="1"/>
    <col min="8708" max="8708" width="21.7265625" customWidth="1"/>
    <col min="8709" max="8709" width="19.54296875" customWidth="1"/>
    <col min="8710" max="8710" width="21" customWidth="1"/>
    <col min="8711" max="8712" width="19.81640625" customWidth="1"/>
    <col min="8713" max="8714" width="12.54296875" customWidth="1"/>
    <col min="8715" max="8715" width="13" customWidth="1"/>
    <col min="8961" max="8961" width="6.54296875" customWidth="1"/>
    <col min="8962" max="8962" width="49.54296875" customWidth="1"/>
    <col min="8963" max="8963" width="22" customWidth="1"/>
    <col min="8964" max="8964" width="21.7265625" customWidth="1"/>
    <col min="8965" max="8965" width="19.54296875" customWidth="1"/>
    <col min="8966" max="8966" width="21" customWidth="1"/>
    <col min="8967" max="8968" width="19.81640625" customWidth="1"/>
    <col min="8969" max="8970" width="12.54296875" customWidth="1"/>
    <col min="8971" max="8971" width="13" customWidth="1"/>
    <col min="9217" max="9217" width="6.54296875" customWidth="1"/>
    <col min="9218" max="9218" width="49.54296875" customWidth="1"/>
    <col min="9219" max="9219" width="22" customWidth="1"/>
    <col min="9220" max="9220" width="21.7265625" customWidth="1"/>
    <col min="9221" max="9221" width="19.54296875" customWidth="1"/>
    <col min="9222" max="9222" width="21" customWidth="1"/>
    <col min="9223" max="9224" width="19.81640625" customWidth="1"/>
    <col min="9225" max="9226" width="12.54296875" customWidth="1"/>
    <col min="9227" max="9227" width="13" customWidth="1"/>
    <col min="9473" max="9473" width="6.54296875" customWidth="1"/>
    <col min="9474" max="9474" width="49.54296875" customWidth="1"/>
    <col min="9475" max="9475" width="22" customWidth="1"/>
    <col min="9476" max="9476" width="21.7265625" customWidth="1"/>
    <col min="9477" max="9477" width="19.54296875" customWidth="1"/>
    <col min="9478" max="9478" width="21" customWidth="1"/>
    <col min="9479" max="9480" width="19.81640625" customWidth="1"/>
    <col min="9481" max="9482" width="12.54296875" customWidth="1"/>
    <col min="9483" max="9483" width="13" customWidth="1"/>
    <col min="9729" max="9729" width="6.54296875" customWidth="1"/>
    <col min="9730" max="9730" width="49.54296875" customWidth="1"/>
    <col min="9731" max="9731" width="22" customWidth="1"/>
    <col min="9732" max="9732" width="21.7265625" customWidth="1"/>
    <col min="9733" max="9733" width="19.54296875" customWidth="1"/>
    <col min="9734" max="9734" width="21" customWidth="1"/>
    <col min="9735" max="9736" width="19.81640625" customWidth="1"/>
    <col min="9737" max="9738" width="12.54296875" customWidth="1"/>
    <col min="9739" max="9739" width="13" customWidth="1"/>
    <col min="9985" max="9985" width="6.54296875" customWidth="1"/>
    <col min="9986" max="9986" width="49.54296875" customWidth="1"/>
    <col min="9987" max="9987" width="22" customWidth="1"/>
    <col min="9988" max="9988" width="21.7265625" customWidth="1"/>
    <col min="9989" max="9989" width="19.54296875" customWidth="1"/>
    <col min="9990" max="9990" width="21" customWidth="1"/>
    <col min="9991" max="9992" width="19.81640625" customWidth="1"/>
    <col min="9993" max="9994" width="12.54296875" customWidth="1"/>
    <col min="9995" max="9995" width="13" customWidth="1"/>
    <col min="10241" max="10241" width="6.54296875" customWidth="1"/>
    <col min="10242" max="10242" width="49.54296875" customWidth="1"/>
    <col min="10243" max="10243" width="22" customWidth="1"/>
    <col min="10244" max="10244" width="21.7265625" customWidth="1"/>
    <col min="10245" max="10245" width="19.54296875" customWidth="1"/>
    <col min="10246" max="10246" width="21" customWidth="1"/>
    <col min="10247" max="10248" width="19.81640625" customWidth="1"/>
    <col min="10249" max="10250" width="12.54296875" customWidth="1"/>
    <col min="10251" max="10251" width="13" customWidth="1"/>
    <col min="10497" max="10497" width="6.54296875" customWidth="1"/>
    <col min="10498" max="10498" width="49.54296875" customWidth="1"/>
    <col min="10499" max="10499" width="22" customWidth="1"/>
    <col min="10500" max="10500" width="21.7265625" customWidth="1"/>
    <col min="10501" max="10501" width="19.54296875" customWidth="1"/>
    <col min="10502" max="10502" width="21" customWidth="1"/>
    <col min="10503" max="10504" width="19.81640625" customWidth="1"/>
    <col min="10505" max="10506" width="12.54296875" customWidth="1"/>
    <col min="10507" max="10507" width="13" customWidth="1"/>
    <col min="10753" max="10753" width="6.54296875" customWidth="1"/>
    <col min="10754" max="10754" width="49.54296875" customWidth="1"/>
    <col min="10755" max="10755" width="22" customWidth="1"/>
    <col min="10756" max="10756" width="21.7265625" customWidth="1"/>
    <col min="10757" max="10757" width="19.54296875" customWidth="1"/>
    <col min="10758" max="10758" width="21" customWidth="1"/>
    <col min="10759" max="10760" width="19.81640625" customWidth="1"/>
    <col min="10761" max="10762" width="12.54296875" customWidth="1"/>
    <col min="10763" max="10763" width="13" customWidth="1"/>
    <col min="11009" max="11009" width="6.54296875" customWidth="1"/>
    <col min="11010" max="11010" width="49.54296875" customWidth="1"/>
    <col min="11011" max="11011" width="22" customWidth="1"/>
    <col min="11012" max="11012" width="21.7265625" customWidth="1"/>
    <col min="11013" max="11013" width="19.54296875" customWidth="1"/>
    <col min="11014" max="11014" width="21" customWidth="1"/>
    <col min="11015" max="11016" width="19.81640625" customWidth="1"/>
    <col min="11017" max="11018" width="12.54296875" customWidth="1"/>
    <col min="11019" max="11019" width="13" customWidth="1"/>
    <col min="11265" max="11265" width="6.54296875" customWidth="1"/>
    <col min="11266" max="11266" width="49.54296875" customWidth="1"/>
    <col min="11267" max="11267" width="22" customWidth="1"/>
    <col min="11268" max="11268" width="21.7265625" customWidth="1"/>
    <col min="11269" max="11269" width="19.54296875" customWidth="1"/>
    <col min="11270" max="11270" width="21" customWidth="1"/>
    <col min="11271" max="11272" width="19.81640625" customWidth="1"/>
    <col min="11273" max="11274" width="12.54296875" customWidth="1"/>
    <col min="11275" max="11275" width="13" customWidth="1"/>
    <col min="11521" max="11521" width="6.54296875" customWidth="1"/>
    <col min="11522" max="11522" width="49.54296875" customWidth="1"/>
    <col min="11523" max="11523" width="22" customWidth="1"/>
    <col min="11524" max="11524" width="21.7265625" customWidth="1"/>
    <col min="11525" max="11525" width="19.54296875" customWidth="1"/>
    <col min="11526" max="11526" width="21" customWidth="1"/>
    <col min="11527" max="11528" width="19.81640625" customWidth="1"/>
    <col min="11529" max="11530" width="12.54296875" customWidth="1"/>
    <col min="11531" max="11531" width="13" customWidth="1"/>
    <col min="11777" max="11777" width="6.54296875" customWidth="1"/>
    <col min="11778" max="11778" width="49.54296875" customWidth="1"/>
    <col min="11779" max="11779" width="22" customWidth="1"/>
    <col min="11780" max="11780" width="21.7265625" customWidth="1"/>
    <col min="11781" max="11781" width="19.54296875" customWidth="1"/>
    <col min="11782" max="11782" width="21" customWidth="1"/>
    <col min="11783" max="11784" width="19.81640625" customWidth="1"/>
    <col min="11785" max="11786" width="12.54296875" customWidth="1"/>
    <col min="11787" max="11787" width="13" customWidth="1"/>
    <col min="12033" max="12033" width="6.54296875" customWidth="1"/>
    <col min="12034" max="12034" width="49.54296875" customWidth="1"/>
    <col min="12035" max="12035" width="22" customWidth="1"/>
    <col min="12036" max="12036" width="21.7265625" customWidth="1"/>
    <col min="12037" max="12037" width="19.54296875" customWidth="1"/>
    <col min="12038" max="12038" width="21" customWidth="1"/>
    <col min="12039" max="12040" width="19.81640625" customWidth="1"/>
    <col min="12041" max="12042" width="12.54296875" customWidth="1"/>
    <col min="12043" max="12043" width="13" customWidth="1"/>
    <col min="12289" max="12289" width="6.54296875" customWidth="1"/>
    <col min="12290" max="12290" width="49.54296875" customWidth="1"/>
    <col min="12291" max="12291" width="22" customWidth="1"/>
    <col min="12292" max="12292" width="21.7265625" customWidth="1"/>
    <col min="12293" max="12293" width="19.54296875" customWidth="1"/>
    <col min="12294" max="12294" width="21" customWidth="1"/>
    <col min="12295" max="12296" width="19.81640625" customWidth="1"/>
    <col min="12297" max="12298" width="12.54296875" customWidth="1"/>
    <col min="12299" max="12299" width="13" customWidth="1"/>
    <col min="12545" max="12545" width="6.54296875" customWidth="1"/>
    <col min="12546" max="12546" width="49.54296875" customWidth="1"/>
    <col min="12547" max="12547" width="22" customWidth="1"/>
    <col min="12548" max="12548" width="21.7265625" customWidth="1"/>
    <col min="12549" max="12549" width="19.54296875" customWidth="1"/>
    <col min="12550" max="12550" width="21" customWidth="1"/>
    <col min="12551" max="12552" width="19.81640625" customWidth="1"/>
    <col min="12553" max="12554" width="12.54296875" customWidth="1"/>
    <col min="12555" max="12555" width="13" customWidth="1"/>
    <col min="12801" max="12801" width="6.54296875" customWidth="1"/>
    <col min="12802" max="12802" width="49.54296875" customWidth="1"/>
    <col min="12803" max="12803" width="22" customWidth="1"/>
    <col min="12804" max="12804" width="21.7265625" customWidth="1"/>
    <col min="12805" max="12805" width="19.54296875" customWidth="1"/>
    <col min="12806" max="12806" width="21" customWidth="1"/>
    <col min="12807" max="12808" width="19.81640625" customWidth="1"/>
    <col min="12809" max="12810" width="12.54296875" customWidth="1"/>
    <col min="12811" max="12811" width="13" customWidth="1"/>
    <col min="13057" max="13057" width="6.54296875" customWidth="1"/>
    <col min="13058" max="13058" width="49.54296875" customWidth="1"/>
    <col min="13059" max="13059" width="22" customWidth="1"/>
    <col min="13060" max="13060" width="21.7265625" customWidth="1"/>
    <col min="13061" max="13061" width="19.54296875" customWidth="1"/>
    <col min="13062" max="13062" width="21" customWidth="1"/>
    <col min="13063" max="13064" width="19.81640625" customWidth="1"/>
    <col min="13065" max="13066" width="12.54296875" customWidth="1"/>
    <col min="13067" max="13067" width="13" customWidth="1"/>
    <col min="13313" max="13313" width="6.54296875" customWidth="1"/>
    <col min="13314" max="13314" width="49.54296875" customWidth="1"/>
    <col min="13315" max="13315" width="22" customWidth="1"/>
    <col min="13316" max="13316" width="21.7265625" customWidth="1"/>
    <col min="13317" max="13317" width="19.54296875" customWidth="1"/>
    <col min="13318" max="13318" width="21" customWidth="1"/>
    <col min="13319" max="13320" width="19.81640625" customWidth="1"/>
    <col min="13321" max="13322" width="12.54296875" customWidth="1"/>
    <col min="13323" max="13323" width="13" customWidth="1"/>
    <col min="13569" max="13569" width="6.54296875" customWidth="1"/>
    <col min="13570" max="13570" width="49.54296875" customWidth="1"/>
    <col min="13571" max="13571" width="22" customWidth="1"/>
    <col min="13572" max="13572" width="21.7265625" customWidth="1"/>
    <col min="13573" max="13573" width="19.54296875" customWidth="1"/>
    <col min="13574" max="13574" width="21" customWidth="1"/>
    <col min="13575" max="13576" width="19.81640625" customWidth="1"/>
    <col min="13577" max="13578" width="12.54296875" customWidth="1"/>
    <col min="13579" max="13579" width="13" customWidth="1"/>
    <col min="13825" max="13825" width="6.54296875" customWidth="1"/>
    <col min="13826" max="13826" width="49.54296875" customWidth="1"/>
    <col min="13827" max="13827" width="22" customWidth="1"/>
    <col min="13828" max="13828" width="21.7265625" customWidth="1"/>
    <col min="13829" max="13829" width="19.54296875" customWidth="1"/>
    <col min="13830" max="13830" width="21" customWidth="1"/>
    <col min="13831" max="13832" width="19.81640625" customWidth="1"/>
    <col min="13833" max="13834" width="12.54296875" customWidth="1"/>
    <col min="13835" max="13835" width="13" customWidth="1"/>
    <col min="14081" max="14081" width="6.54296875" customWidth="1"/>
    <col min="14082" max="14082" width="49.54296875" customWidth="1"/>
    <col min="14083" max="14083" width="22" customWidth="1"/>
    <col min="14084" max="14084" width="21.7265625" customWidth="1"/>
    <col min="14085" max="14085" width="19.54296875" customWidth="1"/>
    <col min="14086" max="14086" width="21" customWidth="1"/>
    <col min="14087" max="14088" width="19.81640625" customWidth="1"/>
    <col min="14089" max="14090" width="12.54296875" customWidth="1"/>
    <col min="14091" max="14091" width="13" customWidth="1"/>
    <col min="14337" max="14337" width="6.54296875" customWidth="1"/>
    <col min="14338" max="14338" width="49.54296875" customWidth="1"/>
    <col min="14339" max="14339" width="22" customWidth="1"/>
    <col min="14340" max="14340" width="21.7265625" customWidth="1"/>
    <col min="14341" max="14341" width="19.54296875" customWidth="1"/>
    <col min="14342" max="14342" width="21" customWidth="1"/>
    <col min="14343" max="14344" width="19.81640625" customWidth="1"/>
    <col min="14345" max="14346" width="12.54296875" customWidth="1"/>
    <col min="14347" max="14347" width="13" customWidth="1"/>
    <col min="14593" max="14593" width="6.54296875" customWidth="1"/>
    <col min="14594" max="14594" width="49.54296875" customWidth="1"/>
    <col min="14595" max="14595" width="22" customWidth="1"/>
    <col min="14596" max="14596" width="21.7265625" customWidth="1"/>
    <col min="14597" max="14597" width="19.54296875" customWidth="1"/>
    <col min="14598" max="14598" width="21" customWidth="1"/>
    <col min="14599" max="14600" width="19.81640625" customWidth="1"/>
    <col min="14601" max="14602" width="12.54296875" customWidth="1"/>
    <col min="14603" max="14603" width="13" customWidth="1"/>
    <col min="14849" max="14849" width="6.54296875" customWidth="1"/>
    <col min="14850" max="14850" width="49.54296875" customWidth="1"/>
    <col min="14851" max="14851" width="22" customWidth="1"/>
    <col min="14852" max="14852" width="21.7265625" customWidth="1"/>
    <col min="14853" max="14853" width="19.54296875" customWidth="1"/>
    <col min="14854" max="14854" width="21" customWidth="1"/>
    <col min="14855" max="14856" width="19.81640625" customWidth="1"/>
    <col min="14857" max="14858" width="12.54296875" customWidth="1"/>
    <col min="14859" max="14859" width="13" customWidth="1"/>
    <col min="15105" max="15105" width="6.54296875" customWidth="1"/>
    <col min="15106" max="15106" width="49.54296875" customWidth="1"/>
    <col min="15107" max="15107" width="22" customWidth="1"/>
    <col min="15108" max="15108" width="21.7265625" customWidth="1"/>
    <col min="15109" max="15109" width="19.54296875" customWidth="1"/>
    <col min="15110" max="15110" width="21" customWidth="1"/>
    <col min="15111" max="15112" width="19.81640625" customWidth="1"/>
    <col min="15113" max="15114" width="12.54296875" customWidth="1"/>
    <col min="15115" max="15115" width="13" customWidth="1"/>
    <col min="15361" max="15361" width="6.54296875" customWidth="1"/>
    <col min="15362" max="15362" width="49.54296875" customWidth="1"/>
    <col min="15363" max="15363" width="22" customWidth="1"/>
    <col min="15364" max="15364" width="21.7265625" customWidth="1"/>
    <col min="15365" max="15365" width="19.54296875" customWidth="1"/>
    <col min="15366" max="15366" width="21" customWidth="1"/>
    <col min="15367" max="15368" width="19.81640625" customWidth="1"/>
    <col min="15369" max="15370" width="12.54296875" customWidth="1"/>
    <col min="15371" max="15371" width="13" customWidth="1"/>
    <col min="15617" max="15617" width="6.54296875" customWidth="1"/>
    <col min="15618" max="15618" width="49.54296875" customWidth="1"/>
    <col min="15619" max="15619" width="22" customWidth="1"/>
    <col min="15620" max="15620" width="21.7265625" customWidth="1"/>
    <col min="15621" max="15621" width="19.54296875" customWidth="1"/>
    <col min="15622" max="15622" width="21" customWidth="1"/>
    <col min="15623" max="15624" width="19.81640625" customWidth="1"/>
    <col min="15625" max="15626" width="12.54296875" customWidth="1"/>
    <col min="15627" max="15627" width="13" customWidth="1"/>
    <col min="15873" max="15873" width="6.54296875" customWidth="1"/>
    <col min="15874" max="15874" width="49.54296875" customWidth="1"/>
    <col min="15875" max="15875" width="22" customWidth="1"/>
    <col min="15876" max="15876" width="21.7265625" customWidth="1"/>
    <col min="15877" max="15877" width="19.54296875" customWidth="1"/>
    <col min="15878" max="15878" width="21" customWidth="1"/>
    <col min="15879" max="15880" width="19.81640625" customWidth="1"/>
    <col min="15881" max="15882" width="12.54296875" customWidth="1"/>
    <col min="15883" max="15883" width="13" customWidth="1"/>
    <col min="16129" max="16129" width="6.54296875" customWidth="1"/>
    <col min="16130" max="16130" width="49.54296875" customWidth="1"/>
    <col min="16131" max="16131" width="22" customWidth="1"/>
    <col min="16132" max="16132" width="21.7265625" customWidth="1"/>
    <col min="16133" max="16133" width="19.54296875" customWidth="1"/>
    <col min="16134" max="16134" width="21" customWidth="1"/>
    <col min="16135" max="16136" width="19.81640625" customWidth="1"/>
    <col min="16137" max="16138" width="12.54296875" customWidth="1"/>
    <col min="16139" max="16139" width="13" customWidth="1"/>
  </cols>
  <sheetData>
    <row r="1" spans="1:11" ht="15.65" customHeight="1" x14ac:dyDescent="0.35">
      <c r="A1" s="849" t="s">
        <v>47</v>
      </c>
      <c r="B1" s="849"/>
      <c r="H1" s="848" t="s">
        <v>522</v>
      </c>
      <c r="I1" s="848"/>
      <c r="J1" s="848"/>
      <c r="K1" s="848"/>
    </row>
    <row r="2" spans="1:11" ht="15" x14ac:dyDescent="0.35">
      <c r="A2" s="849" t="s">
        <v>2</v>
      </c>
      <c r="B2" s="849"/>
      <c r="K2" s="292"/>
    </row>
    <row r="3" spans="1:11" ht="23.25" customHeight="1" x14ac:dyDescent="0.35">
      <c r="A3" s="309"/>
      <c r="B3" s="309"/>
      <c r="K3" s="292"/>
    </row>
    <row r="4" spans="1:11" ht="15.65" hidden="1" customHeight="1" x14ac:dyDescent="0.35">
      <c r="A4" s="879" t="s">
        <v>49</v>
      </c>
      <c r="B4" s="879"/>
      <c r="H4" s="848" t="s">
        <v>522</v>
      </c>
      <c r="I4" s="848"/>
      <c r="J4" s="848"/>
      <c r="K4" s="848"/>
    </row>
    <row r="5" spans="1:11" ht="15" hidden="1" x14ac:dyDescent="0.35">
      <c r="A5" s="849" t="s">
        <v>50</v>
      </c>
      <c r="B5" s="849"/>
      <c r="K5" s="292"/>
    </row>
    <row r="6" spans="1:11" ht="23.25" hidden="1" customHeight="1" x14ac:dyDescent="0.35">
      <c r="A6" s="309"/>
      <c r="B6" s="309"/>
      <c r="K6" s="292"/>
    </row>
    <row r="7" spans="1:11" ht="39.75" customHeight="1" x14ac:dyDescent="0.35">
      <c r="A7" s="850" t="s">
        <v>532</v>
      </c>
      <c r="B7" s="850"/>
      <c r="C7" s="850"/>
      <c r="D7" s="850"/>
      <c r="E7" s="850"/>
      <c r="F7" s="850"/>
      <c r="G7" s="850"/>
      <c r="H7" s="850"/>
      <c r="I7" s="850"/>
      <c r="J7" s="850"/>
      <c r="K7" s="850"/>
    </row>
    <row r="8" spans="1:11" s="346" customFormat="1" ht="21.75" hidden="1" customHeight="1" x14ac:dyDescent="0.35">
      <c r="A8" s="846" t="str">
        <f>+'NĐ31- Biểu 48- cân đối 2025'!A5</f>
        <v>(Kèm theo Quyết đinh số 892/QĐ-UBND ngày 07/4/2026 của UBND xã Đoàn Đào)</v>
      </c>
      <c r="B8" s="846"/>
      <c r="C8" s="846"/>
      <c r="D8" s="846"/>
      <c r="E8" s="846"/>
      <c r="F8" s="846"/>
      <c r="G8" s="846"/>
      <c r="H8" s="846"/>
      <c r="I8" s="846"/>
      <c r="J8" s="846"/>
      <c r="K8" s="846"/>
    </row>
    <row r="9" spans="1:11" s="346" customFormat="1" ht="21.75" hidden="1" customHeight="1" x14ac:dyDescent="0.35">
      <c r="A9" s="846" t="e">
        <f>+'NĐ31- Biểu 48- cân đối 2025'!#REF!</f>
        <v>#REF!</v>
      </c>
      <c r="B9" s="846"/>
      <c r="C9" s="846"/>
      <c r="D9" s="846"/>
      <c r="E9" s="846"/>
      <c r="F9" s="846"/>
      <c r="G9" s="846"/>
      <c r="H9" s="846"/>
      <c r="I9" s="846"/>
      <c r="J9" s="846"/>
      <c r="K9" s="846"/>
    </row>
    <row r="10" spans="1:11" ht="15.5" x14ac:dyDescent="0.35">
      <c r="E10" s="350"/>
      <c r="F10" s="344"/>
      <c r="I10" s="843" t="s">
        <v>191</v>
      </c>
      <c r="J10" s="843"/>
      <c r="K10" s="843"/>
    </row>
    <row r="11" spans="1:11" ht="15" x14ac:dyDescent="0.35">
      <c r="A11" s="877" t="s">
        <v>51</v>
      </c>
      <c r="B11" s="877" t="s">
        <v>52</v>
      </c>
      <c r="C11" s="878" t="s">
        <v>600</v>
      </c>
      <c r="D11" s="878" t="s">
        <v>523</v>
      </c>
      <c r="E11" s="878"/>
      <c r="F11" s="877" t="s">
        <v>601</v>
      </c>
      <c r="G11" s="877" t="s">
        <v>523</v>
      </c>
      <c r="H11" s="877"/>
      <c r="I11" s="877" t="s">
        <v>438</v>
      </c>
      <c r="J11" s="877"/>
      <c r="K11" s="877"/>
    </row>
    <row r="12" spans="1:11" ht="64.5" customHeight="1" x14ac:dyDescent="0.35">
      <c r="A12" s="877"/>
      <c r="B12" s="877"/>
      <c r="C12" s="878"/>
      <c r="D12" s="294" t="s">
        <v>524</v>
      </c>
      <c r="E12" s="294" t="s">
        <v>353</v>
      </c>
      <c r="F12" s="877"/>
      <c r="G12" s="293" t="s">
        <v>524</v>
      </c>
      <c r="H12" s="293" t="s">
        <v>353</v>
      </c>
      <c r="I12" s="293" t="s">
        <v>525</v>
      </c>
      <c r="J12" s="293" t="s">
        <v>524</v>
      </c>
      <c r="K12" s="293" t="s">
        <v>353</v>
      </c>
    </row>
    <row r="13" spans="1:11" s="312" customFormat="1" ht="15.5" x14ac:dyDescent="0.35">
      <c r="A13" s="296" t="s">
        <v>61</v>
      </c>
      <c r="B13" s="296" t="s">
        <v>62</v>
      </c>
      <c r="C13" s="351" t="s">
        <v>526</v>
      </c>
      <c r="D13" s="352" t="s">
        <v>266</v>
      </c>
      <c r="E13" s="352" t="s">
        <v>267</v>
      </c>
      <c r="F13" s="296" t="s">
        <v>527</v>
      </c>
      <c r="G13" s="296">
        <v>5</v>
      </c>
      <c r="H13" s="296">
        <v>6</v>
      </c>
      <c r="I13" s="296" t="s">
        <v>528</v>
      </c>
      <c r="J13" s="296" t="s">
        <v>529</v>
      </c>
      <c r="K13" s="296" t="s">
        <v>530</v>
      </c>
    </row>
    <row r="14" spans="1:11" ht="37.5" customHeight="1" x14ac:dyDescent="0.35">
      <c r="A14" s="293"/>
      <c r="B14" s="297" t="s">
        <v>419</v>
      </c>
      <c r="C14" s="298">
        <f>D14+E14</f>
        <v>951741307195</v>
      </c>
      <c r="D14" s="298">
        <f>D15</f>
        <v>680417307195</v>
      </c>
      <c r="E14" s="298">
        <f>E15</f>
        <v>271324000000</v>
      </c>
      <c r="F14" s="298">
        <f>G14+H14</f>
        <v>1539769419835</v>
      </c>
      <c r="G14" s="298">
        <f>'[1]TT-342- Biểu số 62- XONG'!G12</f>
        <v>1093620650447</v>
      </c>
      <c r="H14" s="298">
        <f>'[1]TT-342- Biểu số 62- XONG'!H12</f>
        <v>446148769388</v>
      </c>
      <c r="I14" s="317">
        <f t="shared" ref="I14:K17" si="0">F14/C14</f>
        <v>1.6178444795813831</v>
      </c>
      <c r="J14" s="317">
        <f t="shared" si="0"/>
        <v>1.6072792959300497</v>
      </c>
      <c r="K14" s="317">
        <f t="shared" si="0"/>
        <v>1.6443394959089501</v>
      </c>
    </row>
    <row r="15" spans="1:11" ht="37.5" customHeight="1" x14ac:dyDescent="0.35">
      <c r="A15" s="293" t="s">
        <v>61</v>
      </c>
      <c r="B15" s="297" t="s">
        <v>531</v>
      </c>
      <c r="C15" s="298">
        <f>D15+E15</f>
        <v>951741307195</v>
      </c>
      <c r="D15" s="353">
        <f>D16+D26+D30+D31+D32+D33+D34</f>
        <v>680417307195</v>
      </c>
      <c r="E15" s="353">
        <f>E16+E26+E30+E31+E32+E33+E34</f>
        <v>271324000000</v>
      </c>
      <c r="F15" s="353">
        <f>F16+F26+F30+F31+F32+F33+F34</f>
        <v>1263125438461</v>
      </c>
      <c r="G15" s="353">
        <f>G16+G26+G30+G31+G32+G33</f>
        <v>697663775517</v>
      </c>
      <c r="H15" s="353">
        <f>H16+H26+H30+H31+H32+H33</f>
        <v>565461662944</v>
      </c>
      <c r="I15" s="317">
        <f t="shared" si="0"/>
        <v>1.327173076246654</v>
      </c>
      <c r="J15" s="317">
        <f t="shared" si="0"/>
        <v>1.0253468983513927</v>
      </c>
      <c r="K15" s="317">
        <f t="shared" si="0"/>
        <v>2.0840827311406289</v>
      </c>
    </row>
    <row r="16" spans="1:11" ht="37.5" customHeight="1" x14ac:dyDescent="0.35">
      <c r="A16" s="293" t="s">
        <v>169</v>
      </c>
      <c r="B16" s="297" t="s">
        <v>206</v>
      </c>
      <c r="C16" s="298">
        <f>D16+E16</f>
        <v>456493307195</v>
      </c>
      <c r="D16" s="298">
        <f>+'TT342- Biểu 62-ok'!M14</f>
        <v>278715307195</v>
      </c>
      <c r="E16" s="298">
        <f>+'TT342- Biểu 62-ok'!N14</f>
        <v>177778000000</v>
      </c>
      <c r="F16" s="298">
        <f>F17+F24+F25</f>
        <v>729017056530</v>
      </c>
      <c r="G16" s="298">
        <f>G17+G24+G25</f>
        <v>274638415170</v>
      </c>
      <c r="H16" s="298">
        <f>H17+H24+H25</f>
        <v>454378641360</v>
      </c>
      <c r="I16" s="317">
        <f t="shared" si="0"/>
        <v>1.5969939647298841</v>
      </c>
      <c r="J16" s="317">
        <f t="shared" si="0"/>
        <v>0.985372557876243</v>
      </c>
      <c r="K16" s="317">
        <f t="shared" si="0"/>
        <v>2.5558766628041716</v>
      </c>
    </row>
    <row r="17" spans="1:11" ht="37.5" customHeight="1" x14ac:dyDescent="0.35">
      <c r="A17" s="300">
        <v>1</v>
      </c>
      <c r="B17" s="301" t="s">
        <v>509</v>
      </c>
      <c r="C17" s="302">
        <f>D17+E17</f>
        <v>454693307195</v>
      </c>
      <c r="D17" s="302">
        <f>+'TT342- Biểu 62-ok'!M15</f>
        <v>276915307195</v>
      </c>
      <c r="E17" s="302">
        <f>+'TT342- Biểu 62-ok'!N15</f>
        <v>177778000000</v>
      </c>
      <c r="F17" s="354">
        <f>G17+H17</f>
        <v>727217056530</v>
      </c>
      <c r="G17" s="355">
        <f>+'TT342- Biểu 62-ok'!G15</f>
        <v>272838415170</v>
      </c>
      <c r="H17" s="355">
        <f>+'TT342- Biểu 62-ok'!H15</f>
        <v>454378641360</v>
      </c>
      <c r="I17" s="320">
        <f t="shared" si="0"/>
        <v>1.5993572920969459</v>
      </c>
      <c r="J17" s="320">
        <f t="shared" si="0"/>
        <v>0.98527747683471645</v>
      </c>
      <c r="K17" s="320">
        <f t="shared" si="0"/>
        <v>2.5558766628041716</v>
      </c>
    </row>
    <row r="18" spans="1:11" ht="24" customHeight="1" x14ac:dyDescent="0.35">
      <c r="A18" s="300"/>
      <c r="B18" s="321" t="s">
        <v>492</v>
      </c>
      <c r="C18" s="302">
        <f t="shared" ref="C18:C38" si="1">D18+E18</f>
        <v>0</v>
      </c>
      <c r="D18" s="345"/>
      <c r="E18" s="345"/>
      <c r="F18" s="357">
        <f t="shared" ref="F18:F38" si="2">G18+H18</f>
        <v>0</v>
      </c>
      <c r="G18" s="358"/>
      <c r="H18" s="359"/>
      <c r="I18" s="320"/>
      <c r="J18" s="320"/>
      <c r="K18" s="320"/>
    </row>
    <row r="19" spans="1:11" s="346" customFormat="1" ht="24" customHeight="1" x14ac:dyDescent="0.35">
      <c r="A19" s="296" t="s">
        <v>411</v>
      </c>
      <c r="B19" s="321" t="s">
        <v>493</v>
      </c>
      <c r="C19" s="345">
        <f>+D19+E19</f>
        <v>69900000000</v>
      </c>
      <c r="D19" s="345">
        <f>+'TT342- Biểu 62-ok'!M18</f>
        <v>49900000000</v>
      </c>
      <c r="E19" s="345">
        <f>+'TT342- Biểu 62-ok'!N18</f>
        <v>20000000000</v>
      </c>
      <c r="F19" s="357">
        <f t="shared" si="2"/>
        <v>76598153040</v>
      </c>
      <c r="G19" s="358">
        <f>+'TT342- Biểu 62-ok'!G18</f>
        <v>49424486844</v>
      </c>
      <c r="H19" s="358">
        <f>+'TT342- Biểu 62-ok'!H18</f>
        <v>27173666196</v>
      </c>
      <c r="I19" s="361">
        <f>F19/C19</f>
        <v>1.0958247931330471</v>
      </c>
      <c r="J19" s="361">
        <f>G19/D19</f>
        <v>0.99047067823647295</v>
      </c>
      <c r="K19" s="361">
        <f>H19/E19</f>
        <v>1.3586833098</v>
      </c>
    </row>
    <row r="20" spans="1:11" ht="24" customHeight="1" x14ac:dyDescent="0.35">
      <c r="A20" s="300" t="s">
        <v>411</v>
      </c>
      <c r="B20" s="321" t="s">
        <v>501</v>
      </c>
      <c r="C20" s="302">
        <f t="shared" si="1"/>
        <v>0</v>
      </c>
      <c r="D20" s="345"/>
      <c r="E20" s="345"/>
      <c r="F20" s="357">
        <f t="shared" si="2"/>
        <v>0</v>
      </c>
      <c r="G20" s="358"/>
      <c r="H20" s="360"/>
      <c r="I20" s="362"/>
      <c r="J20" s="362"/>
      <c r="K20" s="362"/>
    </row>
    <row r="21" spans="1:11" ht="24" customHeight="1" x14ac:dyDescent="0.35">
      <c r="A21" s="300"/>
      <c r="B21" s="321" t="s">
        <v>495</v>
      </c>
      <c r="C21" s="302">
        <f t="shared" si="1"/>
        <v>0</v>
      </c>
      <c r="D21" s="345"/>
      <c r="E21" s="345"/>
      <c r="F21" s="357">
        <f t="shared" si="2"/>
        <v>0</v>
      </c>
      <c r="G21" s="358"/>
      <c r="H21" s="360"/>
      <c r="I21" s="362"/>
      <c r="J21" s="362"/>
      <c r="K21" s="362"/>
    </row>
    <row r="22" spans="1:11" s="346" customFormat="1" ht="24" customHeight="1" x14ac:dyDescent="0.35">
      <c r="A22" s="296" t="s">
        <v>411</v>
      </c>
      <c r="B22" s="321" t="s">
        <v>496</v>
      </c>
      <c r="C22" s="345">
        <f>+'NĐ31- Biểu 51- QT chi-lĩnh vưc'!C17</f>
        <v>82285474769</v>
      </c>
      <c r="D22" s="345">
        <f>+C22-E22</f>
        <v>-95492525231</v>
      </c>
      <c r="E22" s="345">
        <f>+E17</f>
        <v>177778000000</v>
      </c>
      <c r="F22" s="357">
        <f>G22+H22</f>
        <v>646079139736</v>
      </c>
      <c r="G22" s="358">
        <v>254488415170</v>
      </c>
      <c r="H22" s="360">
        <v>391590724566</v>
      </c>
      <c r="I22" s="361">
        <f>F22/C22</f>
        <v>7.8516790666850724</v>
      </c>
      <c r="J22" s="361">
        <f>G22/D22</f>
        <v>-2.6650087486364296</v>
      </c>
      <c r="K22" s="361">
        <f>+H22/E22</f>
        <v>2.2026950723149095</v>
      </c>
    </row>
    <row r="23" spans="1:11" ht="24" customHeight="1" x14ac:dyDescent="0.35">
      <c r="A23" s="300" t="s">
        <v>411</v>
      </c>
      <c r="B23" s="321" t="s">
        <v>497</v>
      </c>
      <c r="C23" s="302">
        <f t="shared" si="1"/>
        <v>0</v>
      </c>
      <c r="D23" s="345"/>
      <c r="E23" s="345"/>
      <c r="F23" s="357">
        <f t="shared" si="2"/>
        <v>0</v>
      </c>
      <c r="G23" s="358"/>
      <c r="H23" s="359"/>
      <c r="I23" s="320"/>
      <c r="J23" s="320"/>
      <c r="K23" s="361"/>
    </row>
    <row r="24" spans="1:11" ht="84.75" customHeight="1" x14ac:dyDescent="0.35">
      <c r="A24" s="300">
        <v>2</v>
      </c>
      <c r="B24" s="301" t="s">
        <v>498</v>
      </c>
      <c r="C24" s="302">
        <f t="shared" si="1"/>
        <v>0</v>
      </c>
      <c r="D24" s="302"/>
      <c r="E24" s="302"/>
      <c r="F24" s="354">
        <f t="shared" si="2"/>
        <v>0</v>
      </c>
      <c r="G24" s="355"/>
      <c r="H24" s="356"/>
      <c r="I24" s="320"/>
      <c r="J24" s="320"/>
      <c r="K24" s="361"/>
    </row>
    <row r="25" spans="1:11" s="368" customFormat="1" ht="37.5" customHeight="1" x14ac:dyDescent="0.35">
      <c r="A25" s="363">
        <v>3</v>
      </c>
      <c r="B25" s="364" t="s">
        <v>229</v>
      </c>
      <c r="C25" s="329">
        <f t="shared" si="1"/>
        <v>0</v>
      </c>
      <c r="D25" s="345">
        <f>+'TT342- Biểu 62-ok'!M31</f>
        <v>0</v>
      </c>
      <c r="E25" s="329"/>
      <c r="F25" s="365">
        <f t="shared" si="2"/>
        <v>1800000000</v>
      </c>
      <c r="G25" s="355">
        <f>+'TT342- Biểu 62-ok'!G30</f>
        <v>1800000000</v>
      </c>
      <c r="H25" s="366"/>
      <c r="I25" s="367">
        <v>1</v>
      </c>
      <c r="J25" s="367">
        <v>1</v>
      </c>
      <c r="K25" s="361"/>
    </row>
    <row r="26" spans="1:11" ht="37.5" customHeight="1" x14ac:dyDescent="0.35">
      <c r="A26" s="293" t="s">
        <v>125</v>
      </c>
      <c r="B26" s="297" t="s">
        <v>231</v>
      </c>
      <c r="C26" s="298">
        <f t="shared" si="1"/>
        <v>468089000000</v>
      </c>
      <c r="D26" s="298">
        <f>+'TT342- Biểu 62-ok'!K32</f>
        <v>380310000000</v>
      </c>
      <c r="E26" s="298">
        <f>+'TT342- Biểu 62-ok'!L32</f>
        <v>87779000000</v>
      </c>
      <c r="F26" s="353">
        <f>G26+H26</f>
        <v>534108381931</v>
      </c>
      <c r="G26" s="369">
        <f>+'TT342- Biểu 62-ok'!G32</f>
        <v>423025360347</v>
      </c>
      <c r="H26" s="369">
        <f>+'TT342- Biểu 62-ok'!H32</f>
        <v>111083021584</v>
      </c>
      <c r="I26" s="317">
        <f>F26/C26</f>
        <v>1.1410402336542838</v>
      </c>
      <c r="J26" s="317">
        <f>G26/D26</f>
        <v>1.1123172158160448</v>
      </c>
      <c r="K26" s="317">
        <f>H26/E26</f>
        <v>1.2654851568598411</v>
      </c>
    </row>
    <row r="27" spans="1:11" ht="26.25" customHeight="1" x14ac:dyDescent="0.35">
      <c r="A27" s="300"/>
      <c r="B27" s="321" t="s">
        <v>499</v>
      </c>
      <c r="C27" s="302">
        <f t="shared" si="1"/>
        <v>0</v>
      </c>
      <c r="D27" s="302"/>
      <c r="E27" s="302"/>
      <c r="F27" s="354">
        <f t="shared" si="2"/>
        <v>0</v>
      </c>
      <c r="G27" s="355"/>
      <c r="H27" s="356"/>
      <c r="I27" s="320"/>
      <c r="J27" s="320"/>
      <c r="K27" s="320"/>
    </row>
    <row r="28" spans="1:11" s="346" customFormat="1" ht="26.25" customHeight="1" x14ac:dyDescent="0.35">
      <c r="A28" s="296">
        <v>1</v>
      </c>
      <c r="B28" s="321" t="s">
        <v>493</v>
      </c>
      <c r="C28" s="345">
        <f t="shared" si="1"/>
        <v>218032000000</v>
      </c>
      <c r="D28" s="345">
        <f>+'TT342- Biểu 62-ok'!K35</f>
        <v>217847000000</v>
      </c>
      <c r="E28" s="345">
        <f>+'TT342- Biểu 62-ok'!L35</f>
        <v>185000000</v>
      </c>
      <c r="F28" s="357">
        <f>G28+H28</f>
        <v>230999981448</v>
      </c>
      <c r="G28" s="358">
        <f>+'TT342- Biểu 62-ok'!G35</f>
        <v>230807591448</v>
      </c>
      <c r="H28" s="358">
        <f>+'TT342- Biểu 62-ok'!H35</f>
        <v>192390000</v>
      </c>
      <c r="I28" s="361">
        <f>F28/C28</f>
        <v>1.059477422800323</v>
      </c>
      <c r="J28" s="361">
        <f>G28/D28</f>
        <v>1.0594940093184666</v>
      </c>
      <c r="K28" s="361">
        <f>H28/E28</f>
        <v>1.0399459459459459</v>
      </c>
    </row>
    <row r="29" spans="1:11" s="346" customFormat="1" ht="26.25" customHeight="1" x14ac:dyDescent="0.35">
      <c r="A29" s="296">
        <v>2</v>
      </c>
      <c r="B29" s="321" t="s">
        <v>501</v>
      </c>
      <c r="C29" s="345">
        <f t="shared" si="1"/>
        <v>120000000</v>
      </c>
      <c r="D29" s="345">
        <f>+'TT342- Biểu 62-ok'!K36</f>
        <v>120000000</v>
      </c>
      <c r="E29" s="345"/>
      <c r="F29" s="357">
        <f t="shared" si="2"/>
        <v>111225000</v>
      </c>
      <c r="G29" s="358">
        <f>+'TT342- Biểu 62-ok'!G36</f>
        <v>111225000</v>
      </c>
      <c r="H29" s="359"/>
      <c r="I29" s="361">
        <f>F29/C29</f>
        <v>0.926875</v>
      </c>
      <c r="J29" s="361">
        <f>G29/D29</f>
        <v>0.926875</v>
      </c>
      <c r="K29" s="324"/>
    </row>
    <row r="30" spans="1:11" ht="37.5" customHeight="1" x14ac:dyDescent="0.35">
      <c r="A30" s="293" t="s">
        <v>143</v>
      </c>
      <c r="B30" s="297" t="s">
        <v>502</v>
      </c>
      <c r="C30" s="302">
        <f t="shared" si="1"/>
        <v>0</v>
      </c>
      <c r="D30" s="298"/>
      <c r="E30" s="298"/>
      <c r="F30" s="354">
        <f t="shared" si="2"/>
        <v>0</v>
      </c>
      <c r="G30" s="355"/>
      <c r="H30" s="356"/>
      <c r="I30" s="320"/>
      <c r="J30" s="320"/>
      <c r="K30" s="320"/>
    </row>
    <row r="31" spans="1:11" ht="37.5" customHeight="1" x14ac:dyDescent="0.35">
      <c r="A31" s="293" t="s">
        <v>153</v>
      </c>
      <c r="B31" s="297" t="s">
        <v>422</v>
      </c>
      <c r="C31" s="302">
        <f t="shared" si="1"/>
        <v>0</v>
      </c>
      <c r="D31" s="298"/>
      <c r="E31" s="298"/>
      <c r="F31" s="354">
        <f t="shared" si="2"/>
        <v>0</v>
      </c>
      <c r="G31" s="355"/>
      <c r="H31" s="356"/>
      <c r="I31" s="320"/>
      <c r="J31" s="320"/>
      <c r="K31" s="320"/>
    </row>
    <row r="32" spans="1:11" ht="37.5" customHeight="1" x14ac:dyDescent="0.35">
      <c r="A32" s="293" t="s">
        <v>155</v>
      </c>
      <c r="B32" s="297" t="s">
        <v>245</v>
      </c>
      <c r="C32" s="298">
        <f>D32+E32</f>
        <v>27159000000</v>
      </c>
      <c r="D32" s="298">
        <f>+'TT342- Biểu 62-ok'!K47</f>
        <v>21392000000</v>
      </c>
      <c r="E32" s="298">
        <f>+'TT342- Biểu 62-ok'!L47</f>
        <v>5767000000</v>
      </c>
      <c r="F32" s="354">
        <f t="shared" si="2"/>
        <v>0</v>
      </c>
      <c r="G32" s="355"/>
      <c r="H32" s="356"/>
      <c r="I32" s="320"/>
      <c r="J32" s="320"/>
      <c r="K32" s="320"/>
    </row>
    <row r="33" spans="1:11" ht="37.5" customHeight="1" x14ac:dyDescent="0.35">
      <c r="A33" s="293" t="s">
        <v>159</v>
      </c>
      <c r="B33" s="297" t="s">
        <v>423</v>
      </c>
      <c r="C33" s="298">
        <f>D33+E33</f>
        <v>0</v>
      </c>
      <c r="D33" s="298"/>
      <c r="E33" s="298"/>
      <c r="F33" s="354">
        <f t="shared" si="2"/>
        <v>0</v>
      </c>
      <c r="G33" s="355"/>
      <c r="H33" s="356"/>
      <c r="I33" s="320"/>
      <c r="J33" s="320"/>
      <c r="K33" s="320"/>
    </row>
    <row r="34" spans="1:11" ht="37.5" customHeight="1" x14ac:dyDescent="0.35">
      <c r="A34" s="293" t="s">
        <v>503</v>
      </c>
      <c r="B34" s="154" t="s">
        <v>248</v>
      </c>
      <c r="C34" s="298">
        <f>D34+E34</f>
        <v>0</v>
      </c>
      <c r="D34" s="298">
        <f>'[1]TT-342- Biểu số 62- XONG'!K49</f>
        <v>0</v>
      </c>
      <c r="E34" s="298">
        <v>0</v>
      </c>
      <c r="F34" s="298">
        <f>'[1]TT-342- Biểu số 62- XONG'!G49</f>
        <v>0</v>
      </c>
      <c r="G34" s="355"/>
      <c r="H34" s="356"/>
      <c r="I34" s="320"/>
      <c r="J34" s="320"/>
      <c r="K34" s="320"/>
    </row>
    <row r="35" spans="1:11" ht="37.5" customHeight="1" x14ac:dyDescent="0.35">
      <c r="A35" s="293" t="s">
        <v>62</v>
      </c>
      <c r="B35" s="297" t="s">
        <v>504</v>
      </c>
      <c r="C35" s="302">
        <f t="shared" si="1"/>
        <v>0</v>
      </c>
      <c r="D35" s="298"/>
      <c r="E35" s="298"/>
      <c r="F35" s="353">
        <f t="shared" si="2"/>
        <v>0</v>
      </c>
      <c r="G35" s="369">
        <f>G36+G37</f>
        <v>0</v>
      </c>
      <c r="H35" s="356"/>
      <c r="I35" s="320"/>
      <c r="J35" s="320"/>
      <c r="K35" s="320"/>
    </row>
    <row r="36" spans="1:11" ht="37.5" customHeight="1" x14ac:dyDescent="0.35">
      <c r="A36" s="293" t="s">
        <v>169</v>
      </c>
      <c r="B36" s="297" t="s">
        <v>425</v>
      </c>
      <c r="C36" s="302">
        <f t="shared" si="1"/>
        <v>0</v>
      </c>
      <c r="D36" s="298"/>
      <c r="E36" s="298"/>
      <c r="F36" s="353"/>
      <c r="G36" s="369"/>
      <c r="H36" s="356"/>
      <c r="I36" s="320"/>
      <c r="J36" s="320"/>
      <c r="K36" s="320"/>
    </row>
    <row r="37" spans="1:11" ht="37.5" customHeight="1" x14ac:dyDescent="0.35">
      <c r="A37" s="293" t="s">
        <v>125</v>
      </c>
      <c r="B37" s="297" t="s">
        <v>426</v>
      </c>
      <c r="C37" s="302">
        <f t="shared" si="1"/>
        <v>0</v>
      </c>
      <c r="D37" s="302"/>
      <c r="E37" s="302"/>
      <c r="F37" s="353">
        <f t="shared" si="2"/>
        <v>0</v>
      </c>
      <c r="G37" s="369"/>
      <c r="H37" s="356"/>
      <c r="I37" s="320"/>
      <c r="J37" s="320"/>
      <c r="K37" s="320"/>
    </row>
    <row r="38" spans="1:11" s="299" customFormat="1" ht="37.5" customHeight="1" x14ac:dyDescent="0.3">
      <c r="A38" s="293" t="s">
        <v>174</v>
      </c>
      <c r="B38" s="297" t="s">
        <v>506</v>
      </c>
      <c r="C38" s="302">
        <f t="shared" si="1"/>
        <v>0</v>
      </c>
      <c r="D38" s="302"/>
      <c r="E38" s="302"/>
      <c r="F38" s="353">
        <f t="shared" si="2"/>
        <v>171333479503</v>
      </c>
      <c r="G38" s="369">
        <f>+'TT342- Biểu 62-ok'!G48</f>
        <v>88672805719</v>
      </c>
      <c r="H38" s="369">
        <f>+'TT342- Biểu 62-ok'!H48</f>
        <v>82660673784</v>
      </c>
      <c r="I38" s="320"/>
      <c r="J38" s="320"/>
      <c r="K38" s="320"/>
    </row>
    <row r="39" spans="1:11" ht="34.5" hidden="1" customHeight="1" x14ac:dyDescent="0.4">
      <c r="C39" s="370"/>
      <c r="D39" s="370"/>
      <c r="E39" s="370"/>
      <c r="G39" s="844">
        <f>+'NĐ31- Biểu 48- cân đối 2025'!C42</f>
        <v>0</v>
      </c>
      <c r="H39" s="844"/>
      <c r="I39" s="844"/>
      <c r="J39" s="844"/>
      <c r="K39" s="371"/>
    </row>
    <row r="40" spans="1:11" ht="19.5" hidden="1" customHeight="1" x14ac:dyDescent="0.35">
      <c r="G40" s="845" t="s">
        <v>41</v>
      </c>
      <c r="H40" s="845"/>
      <c r="I40" s="845"/>
      <c r="J40" s="845"/>
      <c r="K40" s="347"/>
    </row>
    <row r="41" spans="1:11" ht="19" hidden="1" x14ac:dyDescent="0.35">
      <c r="G41" s="845" t="s">
        <v>43</v>
      </c>
      <c r="H41" s="876"/>
      <c r="I41" s="876"/>
      <c r="J41" s="876"/>
      <c r="K41" s="347"/>
    </row>
    <row r="42" spans="1:11" ht="19" hidden="1" x14ac:dyDescent="0.35">
      <c r="G42" s="845"/>
      <c r="H42" s="876"/>
      <c r="I42" s="876"/>
      <c r="J42" s="876"/>
      <c r="K42" s="348"/>
    </row>
    <row r="43" spans="1:11" ht="19" hidden="1" x14ac:dyDescent="0.35">
      <c r="G43" s="304"/>
      <c r="H43" s="337"/>
      <c r="I43" s="337"/>
      <c r="J43" s="337"/>
      <c r="K43" s="348"/>
    </row>
    <row r="44" spans="1:11" ht="19" hidden="1" x14ac:dyDescent="0.35">
      <c r="G44" s="304"/>
      <c r="H44" s="337"/>
      <c r="I44" s="337"/>
      <c r="J44" s="337"/>
      <c r="K44" s="348"/>
    </row>
    <row r="45" spans="1:11" ht="19" hidden="1" x14ac:dyDescent="0.35">
      <c r="G45" s="305"/>
      <c r="H45" s="342"/>
      <c r="I45" s="342"/>
      <c r="J45" s="342"/>
      <c r="K45" s="349"/>
    </row>
    <row r="46" spans="1:11" ht="60.75" hidden="1" customHeight="1" x14ac:dyDescent="0.35">
      <c r="G46" s="305"/>
      <c r="H46" s="342"/>
      <c r="I46" s="342"/>
      <c r="J46" s="342"/>
      <c r="K46" s="349"/>
    </row>
    <row r="47" spans="1:11" ht="19.5" hidden="1" customHeight="1" x14ac:dyDescent="0.35">
      <c r="G47" s="845">
        <f>+'NĐ31- Biểu 52- QT chi'!C54</f>
        <v>0</v>
      </c>
      <c r="H47" s="876"/>
      <c r="I47" s="876"/>
      <c r="J47" s="876"/>
      <c r="K47" s="347"/>
    </row>
    <row r="48" spans="1:11" hidden="1" x14ac:dyDescent="0.35"/>
    <row r="49" hidden="1" x14ac:dyDescent="0.35"/>
  </sheetData>
  <mergeCells count="22">
    <mergeCell ref="A5:B5"/>
    <mergeCell ref="A1:B1"/>
    <mergeCell ref="H1:K1"/>
    <mergeCell ref="A2:B2"/>
    <mergeCell ref="A4:B4"/>
    <mergeCell ref="H4:K4"/>
    <mergeCell ref="G47:J47"/>
    <mergeCell ref="A7:K7"/>
    <mergeCell ref="A8:K8"/>
    <mergeCell ref="A9:K9"/>
    <mergeCell ref="I10:K10"/>
    <mergeCell ref="A11:A12"/>
    <mergeCell ref="B11:B12"/>
    <mergeCell ref="C11:C12"/>
    <mergeCell ref="D11:E11"/>
    <mergeCell ref="F11:F12"/>
    <mergeCell ref="G11:H11"/>
    <mergeCell ref="I11:K11"/>
    <mergeCell ref="G39:J39"/>
    <mergeCell ref="G40:J40"/>
    <mergeCell ref="G41:J41"/>
    <mergeCell ref="G42:J42"/>
  </mergeCells>
  <pageMargins left="0.48" right="0.25" top="0.5" bottom="0.46" header="0.3" footer="0.3"/>
  <pageSetup paperSize="9" scale="6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122"/>
  <sheetViews>
    <sheetView view="pageBreakPreview" zoomScale="60" zoomScaleNormal="85" workbookViewId="0">
      <pane ySplit="11" topLeftCell="A93" activePane="bottomLeft" state="frozen"/>
      <selection pane="bottomLeft" activeCell="H120" sqref="H120"/>
    </sheetView>
  </sheetViews>
  <sheetFormatPr defaultRowHeight="15.5" x14ac:dyDescent="0.35"/>
  <cols>
    <col min="1" max="1" width="5.90625" style="662" customWidth="1"/>
    <col min="2" max="2" width="40.90625" style="666" customWidth="1"/>
    <col min="3" max="3" width="17.1796875" style="667" customWidth="1"/>
    <col min="4" max="4" width="15.453125" style="667" customWidth="1"/>
    <col min="5" max="5" width="16.7265625" style="662" customWidth="1"/>
    <col min="6" max="6" width="17.1796875" style="662" customWidth="1"/>
    <col min="7" max="7" width="8.453125" style="662" customWidth="1"/>
    <col min="8" max="8" width="16.453125" style="662" customWidth="1"/>
    <col min="9" max="9" width="16.7265625" style="662" customWidth="1"/>
    <col min="10" max="10" width="16.453125" style="667" customWidth="1"/>
    <col min="11" max="11" width="8.453125" style="662" customWidth="1"/>
    <col min="12" max="12" width="15.1796875" style="662" customWidth="1"/>
    <col min="13" max="13" width="7.1796875" style="668" customWidth="1"/>
    <col min="14" max="14" width="9.7265625" style="668" customWidth="1"/>
    <col min="15" max="15" width="8.81640625" style="662" customWidth="1"/>
    <col min="16" max="16" width="8.26953125" style="662" customWidth="1"/>
    <col min="17" max="17" width="14.26953125" style="627" customWidth="1"/>
    <col min="18" max="18" width="13.26953125" style="627" hidden="1" customWidth="1"/>
    <col min="19" max="253" width="9.1796875" style="627"/>
    <col min="254" max="254" width="8.453125" style="627" customWidth="1"/>
    <col min="255" max="255" width="36.26953125" style="627" customWidth="1"/>
    <col min="256" max="256" width="14.81640625" style="627" customWidth="1"/>
    <col min="257" max="257" width="15.26953125" style="627" customWidth="1"/>
    <col min="258" max="258" width="13.453125" style="627" customWidth="1"/>
    <col min="259" max="259" width="10" style="627" customWidth="1"/>
    <col min="260" max="260" width="14.54296875" style="627" customWidth="1"/>
    <col min="261" max="261" width="19.453125" style="627" customWidth="1"/>
    <col min="262" max="262" width="13.81640625" style="627" customWidth="1"/>
    <col min="263" max="263" width="8.7265625" style="627" customWidth="1"/>
    <col min="264" max="264" width="7.7265625" style="627" customWidth="1"/>
    <col min="265" max="265" width="5.7265625" style="627" customWidth="1"/>
    <col min="266" max="266" width="5.81640625" style="627" customWidth="1"/>
    <col min="267" max="267" width="6.7265625" style="627" customWidth="1"/>
    <col min="268" max="268" width="14.1796875" style="627" customWidth="1"/>
    <col min="269" max="271" width="8" style="627" customWidth="1"/>
    <col min="272" max="272" width="7" style="627" customWidth="1"/>
    <col min="273" max="273" width="14.26953125" style="627" customWidth="1"/>
    <col min="274" max="509" width="9.1796875" style="627"/>
    <col min="510" max="510" width="8.453125" style="627" customWidth="1"/>
    <col min="511" max="511" width="36.26953125" style="627" customWidth="1"/>
    <col min="512" max="512" width="14.81640625" style="627" customWidth="1"/>
    <col min="513" max="513" width="15.26953125" style="627" customWidth="1"/>
    <col min="514" max="514" width="13.453125" style="627" customWidth="1"/>
    <col min="515" max="515" width="10" style="627" customWidth="1"/>
    <col min="516" max="516" width="14.54296875" style="627" customWidth="1"/>
    <col min="517" max="517" width="19.453125" style="627" customWidth="1"/>
    <col min="518" max="518" width="13.81640625" style="627" customWidth="1"/>
    <col min="519" max="519" width="8.7265625" style="627" customWidth="1"/>
    <col min="520" max="520" width="7.7265625" style="627" customWidth="1"/>
    <col min="521" max="521" width="5.7265625" style="627" customWidth="1"/>
    <col min="522" max="522" width="5.81640625" style="627" customWidth="1"/>
    <col min="523" max="523" width="6.7265625" style="627" customWidth="1"/>
    <col min="524" max="524" width="14.1796875" style="627" customWidth="1"/>
    <col min="525" max="527" width="8" style="627" customWidth="1"/>
    <col min="528" max="528" width="7" style="627" customWidth="1"/>
    <col min="529" max="529" width="14.26953125" style="627" customWidth="1"/>
    <col min="530" max="765" width="9.1796875" style="627"/>
    <col min="766" max="766" width="8.453125" style="627" customWidth="1"/>
    <col min="767" max="767" width="36.26953125" style="627" customWidth="1"/>
    <col min="768" max="768" width="14.81640625" style="627" customWidth="1"/>
    <col min="769" max="769" width="15.26953125" style="627" customWidth="1"/>
    <col min="770" max="770" width="13.453125" style="627" customWidth="1"/>
    <col min="771" max="771" width="10" style="627" customWidth="1"/>
    <col min="772" max="772" width="14.54296875" style="627" customWidth="1"/>
    <col min="773" max="773" width="19.453125" style="627" customWidth="1"/>
    <col min="774" max="774" width="13.81640625" style="627" customWidth="1"/>
    <col min="775" max="775" width="8.7265625" style="627" customWidth="1"/>
    <col min="776" max="776" width="7.7265625" style="627" customWidth="1"/>
    <col min="777" max="777" width="5.7265625" style="627" customWidth="1"/>
    <col min="778" max="778" width="5.81640625" style="627" customWidth="1"/>
    <col min="779" max="779" width="6.7265625" style="627" customWidth="1"/>
    <col min="780" max="780" width="14.1796875" style="627" customWidth="1"/>
    <col min="781" max="783" width="8" style="627" customWidth="1"/>
    <col min="784" max="784" width="7" style="627" customWidth="1"/>
    <col min="785" max="785" width="14.26953125" style="627" customWidth="1"/>
    <col min="786" max="1021" width="9.1796875" style="627"/>
    <col min="1022" max="1022" width="8.453125" style="627" customWidth="1"/>
    <col min="1023" max="1023" width="36.26953125" style="627" customWidth="1"/>
    <col min="1024" max="1024" width="14.81640625" style="627" customWidth="1"/>
    <col min="1025" max="1025" width="15.26953125" style="627" customWidth="1"/>
    <col min="1026" max="1026" width="13.453125" style="627" customWidth="1"/>
    <col min="1027" max="1027" width="10" style="627" customWidth="1"/>
    <col min="1028" max="1028" width="14.54296875" style="627" customWidth="1"/>
    <col min="1029" max="1029" width="19.453125" style="627" customWidth="1"/>
    <col min="1030" max="1030" width="13.81640625" style="627" customWidth="1"/>
    <col min="1031" max="1031" width="8.7265625" style="627" customWidth="1"/>
    <col min="1032" max="1032" width="7.7265625" style="627" customWidth="1"/>
    <col min="1033" max="1033" width="5.7265625" style="627" customWidth="1"/>
    <col min="1034" max="1034" width="5.81640625" style="627" customWidth="1"/>
    <col min="1035" max="1035" width="6.7265625" style="627" customWidth="1"/>
    <col min="1036" max="1036" width="14.1796875" style="627" customWidth="1"/>
    <col min="1037" max="1039" width="8" style="627" customWidth="1"/>
    <col min="1040" max="1040" width="7" style="627" customWidth="1"/>
    <col min="1041" max="1041" width="14.26953125" style="627" customWidth="1"/>
    <col min="1042" max="1277" width="9.1796875" style="627"/>
    <col min="1278" max="1278" width="8.453125" style="627" customWidth="1"/>
    <col min="1279" max="1279" width="36.26953125" style="627" customWidth="1"/>
    <col min="1280" max="1280" width="14.81640625" style="627" customWidth="1"/>
    <col min="1281" max="1281" width="15.26953125" style="627" customWidth="1"/>
    <col min="1282" max="1282" width="13.453125" style="627" customWidth="1"/>
    <col min="1283" max="1283" width="10" style="627" customWidth="1"/>
    <col min="1284" max="1284" width="14.54296875" style="627" customWidth="1"/>
    <col min="1285" max="1285" width="19.453125" style="627" customWidth="1"/>
    <col min="1286" max="1286" width="13.81640625" style="627" customWidth="1"/>
    <col min="1287" max="1287" width="8.7265625" style="627" customWidth="1"/>
    <col min="1288" max="1288" width="7.7265625" style="627" customWidth="1"/>
    <col min="1289" max="1289" width="5.7265625" style="627" customWidth="1"/>
    <col min="1290" max="1290" width="5.81640625" style="627" customWidth="1"/>
    <col min="1291" max="1291" width="6.7265625" style="627" customWidth="1"/>
    <col min="1292" max="1292" width="14.1796875" style="627" customWidth="1"/>
    <col min="1293" max="1295" width="8" style="627" customWidth="1"/>
    <col min="1296" max="1296" width="7" style="627" customWidth="1"/>
    <col min="1297" max="1297" width="14.26953125" style="627" customWidth="1"/>
    <col min="1298" max="1533" width="9.1796875" style="627"/>
    <col min="1534" max="1534" width="8.453125" style="627" customWidth="1"/>
    <col min="1535" max="1535" width="36.26953125" style="627" customWidth="1"/>
    <col min="1536" max="1536" width="14.81640625" style="627" customWidth="1"/>
    <col min="1537" max="1537" width="15.26953125" style="627" customWidth="1"/>
    <col min="1538" max="1538" width="13.453125" style="627" customWidth="1"/>
    <col min="1539" max="1539" width="10" style="627" customWidth="1"/>
    <col min="1540" max="1540" width="14.54296875" style="627" customWidth="1"/>
    <col min="1541" max="1541" width="19.453125" style="627" customWidth="1"/>
    <col min="1542" max="1542" width="13.81640625" style="627" customWidth="1"/>
    <col min="1543" max="1543" width="8.7265625" style="627" customWidth="1"/>
    <col min="1544" max="1544" width="7.7265625" style="627" customWidth="1"/>
    <col min="1545" max="1545" width="5.7265625" style="627" customWidth="1"/>
    <col min="1546" max="1546" width="5.81640625" style="627" customWidth="1"/>
    <col min="1547" max="1547" width="6.7265625" style="627" customWidth="1"/>
    <col min="1548" max="1548" width="14.1796875" style="627" customWidth="1"/>
    <col min="1549" max="1551" width="8" style="627" customWidth="1"/>
    <col min="1552" max="1552" width="7" style="627" customWidth="1"/>
    <col min="1553" max="1553" width="14.26953125" style="627" customWidth="1"/>
    <col min="1554" max="1789" width="9.1796875" style="627"/>
    <col min="1790" max="1790" width="8.453125" style="627" customWidth="1"/>
    <col min="1791" max="1791" width="36.26953125" style="627" customWidth="1"/>
    <col min="1792" max="1792" width="14.81640625" style="627" customWidth="1"/>
    <col min="1793" max="1793" width="15.26953125" style="627" customWidth="1"/>
    <col min="1794" max="1794" width="13.453125" style="627" customWidth="1"/>
    <col min="1795" max="1795" width="10" style="627" customWidth="1"/>
    <col min="1796" max="1796" width="14.54296875" style="627" customWidth="1"/>
    <col min="1797" max="1797" width="19.453125" style="627" customWidth="1"/>
    <col min="1798" max="1798" width="13.81640625" style="627" customWidth="1"/>
    <col min="1799" max="1799" width="8.7265625" style="627" customWidth="1"/>
    <col min="1800" max="1800" width="7.7265625" style="627" customWidth="1"/>
    <col min="1801" max="1801" width="5.7265625" style="627" customWidth="1"/>
    <col min="1802" max="1802" width="5.81640625" style="627" customWidth="1"/>
    <col min="1803" max="1803" width="6.7265625" style="627" customWidth="1"/>
    <col min="1804" max="1804" width="14.1796875" style="627" customWidth="1"/>
    <col min="1805" max="1807" width="8" style="627" customWidth="1"/>
    <col min="1808" max="1808" width="7" style="627" customWidth="1"/>
    <col min="1809" max="1809" width="14.26953125" style="627" customWidth="1"/>
    <col min="1810" max="2045" width="9.1796875" style="627"/>
    <col min="2046" max="2046" width="8.453125" style="627" customWidth="1"/>
    <col min="2047" max="2047" width="36.26953125" style="627" customWidth="1"/>
    <col min="2048" max="2048" width="14.81640625" style="627" customWidth="1"/>
    <col min="2049" max="2049" width="15.26953125" style="627" customWidth="1"/>
    <col min="2050" max="2050" width="13.453125" style="627" customWidth="1"/>
    <col min="2051" max="2051" width="10" style="627" customWidth="1"/>
    <col min="2052" max="2052" width="14.54296875" style="627" customWidth="1"/>
    <col min="2053" max="2053" width="19.453125" style="627" customWidth="1"/>
    <col min="2054" max="2054" width="13.81640625" style="627" customWidth="1"/>
    <col min="2055" max="2055" width="8.7265625" style="627" customWidth="1"/>
    <col min="2056" max="2056" width="7.7265625" style="627" customWidth="1"/>
    <col min="2057" max="2057" width="5.7265625" style="627" customWidth="1"/>
    <col min="2058" max="2058" width="5.81640625" style="627" customWidth="1"/>
    <col min="2059" max="2059" width="6.7265625" style="627" customWidth="1"/>
    <col min="2060" max="2060" width="14.1796875" style="627" customWidth="1"/>
    <col min="2061" max="2063" width="8" style="627" customWidth="1"/>
    <col min="2064" max="2064" width="7" style="627" customWidth="1"/>
    <col min="2065" max="2065" width="14.26953125" style="627" customWidth="1"/>
    <col min="2066" max="2301" width="9.1796875" style="627"/>
    <col min="2302" max="2302" width="8.453125" style="627" customWidth="1"/>
    <col min="2303" max="2303" width="36.26953125" style="627" customWidth="1"/>
    <col min="2304" max="2304" width="14.81640625" style="627" customWidth="1"/>
    <col min="2305" max="2305" width="15.26953125" style="627" customWidth="1"/>
    <col min="2306" max="2306" width="13.453125" style="627" customWidth="1"/>
    <col min="2307" max="2307" width="10" style="627" customWidth="1"/>
    <col min="2308" max="2308" width="14.54296875" style="627" customWidth="1"/>
    <col min="2309" max="2309" width="19.453125" style="627" customWidth="1"/>
    <col min="2310" max="2310" width="13.81640625" style="627" customWidth="1"/>
    <col min="2311" max="2311" width="8.7265625" style="627" customWidth="1"/>
    <col min="2312" max="2312" width="7.7265625" style="627" customWidth="1"/>
    <col min="2313" max="2313" width="5.7265625" style="627" customWidth="1"/>
    <col min="2314" max="2314" width="5.81640625" style="627" customWidth="1"/>
    <col min="2315" max="2315" width="6.7265625" style="627" customWidth="1"/>
    <col min="2316" max="2316" width="14.1796875" style="627" customWidth="1"/>
    <col min="2317" max="2319" width="8" style="627" customWidth="1"/>
    <col min="2320" max="2320" width="7" style="627" customWidth="1"/>
    <col min="2321" max="2321" width="14.26953125" style="627" customWidth="1"/>
    <col min="2322" max="2557" width="9.1796875" style="627"/>
    <col min="2558" max="2558" width="8.453125" style="627" customWidth="1"/>
    <col min="2559" max="2559" width="36.26953125" style="627" customWidth="1"/>
    <col min="2560" max="2560" width="14.81640625" style="627" customWidth="1"/>
    <col min="2561" max="2561" width="15.26953125" style="627" customWidth="1"/>
    <col min="2562" max="2562" width="13.453125" style="627" customWidth="1"/>
    <col min="2563" max="2563" width="10" style="627" customWidth="1"/>
    <col min="2564" max="2564" width="14.54296875" style="627" customWidth="1"/>
    <col min="2565" max="2565" width="19.453125" style="627" customWidth="1"/>
    <col min="2566" max="2566" width="13.81640625" style="627" customWidth="1"/>
    <col min="2567" max="2567" width="8.7265625" style="627" customWidth="1"/>
    <col min="2568" max="2568" width="7.7265625" style="627" customWidth="1"/>
    <col min="2569" max="2569" width="5.7265625" style="627" customWidth="1"/>
    <col min="2570" max="2570" width="5.81640625" style="627" customWidth="1"/>
    <col min="2571" max="2571" width="6.7265625" style="627" customWidth="1"/>
    <col min="2572" max="2572" width="14.1796875" style="627" customWidth="1"/>
    <col min="2573" max="2575" width="8" style="627" customWidth="1"/>
    <col min="2576" max="2576" width="7" style="627" customWidth="1"/>
    <col min="2577" max="2577" width="14.26953125" style="627" customWidth="1"/>
    <col min="2578" max="2813" width="9.1796875" style="627"/>
    <col min="2814" max="2814" width="8.453125" style="627" customWidth="1"/>
    <col min="2815" max="2815" width="36.26953125" style="627" customWidth="1"/>
    <col min="2816" max="2816" width="14.81640625" style="627" customWidth="1"/>
    <col min="2817" max="2817" width="15.26953125" style="627" customWidth="1"/>
    <col min="2818" max="2818" width="13.453125" style="627" customWidth="1"/>
    <col min="2819" max="2819" width="10" style="627" customWidth="1"/>
    <col min="2820" max="2820" width="14.54296875" style="627" customWidth="1"/>
    <col min="2821" max="2821" width="19.453125" style="627" customWidth="1"/>
    <col min="2822" max="2822" width="13.81640625" style="627" customWidth="1"/>
    <col min="2823" max="2823" width="8.7265625" style="627" customWidth="1"/>
    <col min="2824" max="2824" width="7.7265625" style="627" customWidth="1"/>
    <col min="2825" max="2825" width="5.7265625" style="627" customWidth="1"/>
    <col min="2826" max="2826" width="5.81640625" style="627" customWidth="1"/>
    <col min="2827" max="2827" width="6.7265625" style="627" customWidth="1"/>
    <col min="2828" max="2828" width="14.1796875" style="627" customWidth="1"/>
    <col min="2829" max="2831" width="8" style="627" customWidth="1"/>
    <col min="2832" max="2832" width="7" style="627" customWidth="1"/>
    <col min="2833" max="2833" width="14.26953125" style="627" customWidth="1"/>
    <col min="2834" max="3069" width="9.1796875" style="627"/>
    <col min="3070" max="3070" width="8.453125" style="627" customWidth="1"/>
    <col min="3071" max="3071" width="36.26953125" style="627" customWidth="1"/>
    <col min="3072" max="3072" width="14.81640625" style="627" customWidth="1"/>
    <col min="3073" max="3073" width="15.26953125" style="627" customWidth="1"/>
    <col min="3074" max="3074" width="13.453125" style="627" customWidth="1"/>
    <col min="3075" max="3075" width="10" style="627" customWidth="1"/>
    <col min="3076" max="3076" width="14.54296875" style="627" customWidth="1"/>
    <col min="3077" max="3077" width="19.453125" style="627" customWidth="1"/>
    <col min="3078" max="3078" width="13.81640625" style="627" customWidth="1"/>
    <col min="3079" max="3079" width="8.7265625" style="627" customWidth="1"/>
    <col min="3080" max="3080" width="7.7265625" style="627" customWidth="1"/>
    <col min="3081" max="3081" width="5.7265625" style="627" customWidth="1"/>
    <col min="3082" max="3082" width="5.81640625" style="627" customWidth="1"/>
    <col min="3083" max="3083" width="6.7265625" style="627" customWidth="1"/>
    <col min="3084" max="3084" width="14.1796875" style="627" customWidth="1"/>
    <col min="3085" max="3087" width="8" style="627" customWidth="1"/>
    <col min="3088" max="3088" width="7" style="627" customWidth="1"/>
    <col min="3089" max="3089" width="14.26953125" style="627" customWidth="1"/>
    <col min="3090" max="3325" width="9.1796875" style="627"/>
    <col min="3326" max="3326" width="8.453125" style="627" customWidth="1"/>
    <col min="3327" max="3327" width="36.26953125" style="627" customWidth="1"/>
    <col min="3328" max="3328" width="14.81640625" style="627" customWidth="1"/>
    <col min="3329" max="3329" width="15.26953125" style="627" customWidth="1"/>
    <col min="3330" max="3330" width="13.453125" style="627" customWidth="1"/>
    <col min="3331" max="3331" width="10" style="627" customWidth="1"/>
    <col min="3332" max="3332" width="14.54296875" style="627" customWidth="1"/>
    <col min="3333" max="3333" width="19.453125" style="627" customWidth="1"/>
    <col min="3334" max="3334" width="13.81640625" style="627" customWidth="1"/>
    <col min="3335" max="3335" width="8.7265625" style="627" customWidth="1"/>
    <col min="3336" max="3336" width="7.7265625" style="627" customWidth="1"/>
    <col min="3337" max="3337" width="5.7265625" style="627" customWidth="1"/>
    <col min="3338" max="3338" width="5.81640625" style="627" customWidth="1"/>
    <col min="3339" max="3339" width="6.7265625" style="627" customWidth="1"/>
    <col min="3340" max="3340" width="14.1796875" style="627" customWidth="1"/>
    <col min="3341" max="3343" width="8" style="627" customWidth="1"/>
    <col min="3344" max="3344" width="7" style="627" customWidth="1"/>
    <col min="3345" max="3345" width="14.26953125" style="627" customWidth="1"/>
    <col min="3346" max="3581" width="9.1796875" style="627"/>
    <col min="3582" max="3582" width="8.453125" style="627" customWidth="1"/>
    <col min="3583" max="3583" width="36.26953125" style="627" customWidth="1"/>
    <col min="3584" max="3584" width="14.81640625" style="627" customWidth="1"/>
    <col min="3585" max="3585" width="15.26953125" style="627" customWidth="1"/>
    <col min="3586" max="3586" width="13.453125" style="627" customWidth="1"/>
    <col min="3587" max="3587" width="10" style="627" customWidth="1"/>
    <col min="3588" max="3588" width="14.54296875" style="627" customWidth="1"/>
    <col min="3589" max="3589" width="19.453125" style="627" customWidth="1"/>
    <col min="3590" max="3590" width="13.81640625" style="627" customWidth="1"/>
    <col min="3591" max="3591" width="8.7265625" style="627" customWidth="1"/>
    <col min="3592" max="3592" width="7.7265625" style="627" customWidth="1"/>
    <col min="3593" max="3593" width="5.7265625" style="627" customWidth="1"/>
    <col min="3594" max="3594" width="5.81640625" style="627" customWidth="1"/>
    <col min="3595" max="3595" width="6.7265625" style="627" customWidth="1"/>
    <col min="3596" max="3596" width="14.1796875" style="627" customWidth="1"/>
    <col min="3597" max="3599" width="8" style="627" customWidth="1"/>
    <col min="3600" max="3600" width="7" style="627" customWidth="1"/>
    <col min="3601" max="3601" width="14.26953125" style="627" customWidth="1"/>
    <col min="3602" max="3837" width="9.1796875" style="627"/>
    <col min="3838" max="3838" width="8.453125" style="627" customWidth="1"/>
    <col min="3839" max="3839" width="36.26953125" style="627" customWidth="1"/>
    <col min="3840" max="3840" width="14.81640625" style="627" customWidth="1"/>
    <col min="3841" max="3841" width="15.26953125" style="627" customWidth="1"/>
    <col min="3842" max="3842" width="13.453125" style="627" customWidth="1"/>
    <col min="3843" max="3843" width="10" style="627" customWidth="1"/>
    <col min="3844" max="3844" width="14.54296875" style="627" customWidth="1"/>
    <col min="3845" max="3845" width="19.453125" style="627" customWidth="1"/>
    <col min="3846" max="3846" width="13.81640625" style="627" customWidth="1"/>
    <col min="3847" max="3847" width="8.7265625" style="627" customWidth="1"/>
    <col min="3848" max="3848" width="7.7265625" style="627" customWidth="1"/>
    <col min="3849" max="3849" width="5.7265625" style="627" customWidth="1"/>
    <col min="3850" max="3850" width="5.81640625" style="627" customWidth="1"/>
    <col min="3851" max="3851" width="6.7265625" style="627" customWidth="1"/>
    <col min="3852" max="3852" width="14.1796875" style="627" customWidth="1"/>
    <col min="3853" max="3855" width="8" style="627" customWidth="1"/>
    <col min="3856" max="3856" width="7" style="627" customWidth="1"/>
    <col min="3857" max="3857" width="14.26953125" style="627" customWidth="1"/>
    <col min="3858" max="4093" width="9.1796875" style="627"/>
    <col min="4094" max="4094" width="8.453125" style="627" customWidth="1"/>
    <col min="4095" max="4095" width="36.26953125" style="627" customWidth="1"/>
    <col min="4096" max="4096" width="14.81640625" style="627" customWidth="1"/>
    <col min="4097" max="4097" width="15.26953125" style="627" customWidth="1"/>
    <col min="4098" max="4098" width="13.453125" style="627" customWidth="1"/>
    <col min="4099" max="4099" width="10" style="627" customWidth="1"/>
    <col min="4100" max="4100" width="14.54296875" style="627" customWidth="1"/>
    <col min="4101" max="4101" width="19.453125" style="627" customWidth="1"/>
    <col min="4102" max="4102" width="13.81640625" style="627" customWidth="1"/>
    <col min="4103" max="4103" width="8.7265625" style="627" customWidth="1"/>
    <col min="4104" max="4104" width="7.7265625" style="627" customWidth="1"/>
    <col min="4105" max="4105" width="5.7265625" style="627" customWidth="1"/>
    <col min="4106" max="4106" width="5.81640625" style="627" customWidth="1"/>
    <col min="4107" max="4107" width="6.7265625" style="627" customWidth="1"/>
    <col min="4108" max="4108" width="14.1796875" style="627" customWidth="1"/>
    <col min="4109" max="4111" width="8" style="627" customWidth="1"/>
    <col min="4112" max="4112" width="7" style="627" customWidth="1"/>
    <col min="4113" max="4113" width="14.26953125" style="627" customWidth="1"/>
    <col min="4114" max="4349" width="9.1796875" style="627"/>
    <col min="4350" max="4350" width="8.453125" style="627" customWidth="1"/>
    <col min="4351" max="4351" width="36.26953125" style="627" customWidth="1"/>
    <col min="4352" max="4352" width="14.81640625" style="627" customWidth="1"/>
    <col min="4353" max="4353" width="15.26953125" style="627" customWidth="1"/>
    <col min="4354" max="4354" width="13.453125" style="627" customWidth="1"/>
    <col min="4355" max="4355" width="10" style="627" customWidth="1"/>
    <col min="4356" max="4356" width="14.54296875" style="627" customWidth="1"/>
    <col min="4357" max="4357" width="19.453125" style="627" customWidth="1"/>
    <col min="4358" max="4358" width="13.81640625" style="627" customWidth="1"/>
    <col min="4359" max="4359" width="8.7265625" style="627" customWidth="1"/>
    <col min="4360" max="4360" width="7.7265625" style="627" customWidth="1"/>
    <col min="4361" max="4361" width="5.7265625" style="627" customWidth="1"/>
    <col min="4362" max="4362" width="5.81640625" style="627" customWidth="1"/>
    <col min="4363" max="4363" width="6.7265625" style="627" customWidth="1"/>
    <col min="4364" max="4364" width="14.1796875" style="627" customWidth="1"/>
    <col min="4365" max="4367" width="8" style="627" customWidth="1"/>
    <col min="4368" max="4368" width="7" style="627" customWidth="1"/>
    <col min="4369" max="4369" width="14.26953125" style="627" customWidth="1"/>
    <col min="4370" max="4605" width="9.1796875" style="627"/>
    <col min="4606" max="4606" width="8.453125" style="627" customWidth="1"/>
    <col min="4607" max="4607" width="36.26953125" style="627" customWidth="1"/>
    <col min="4608" max="4608" width="14.81640625" style="627" customWidth="1"/>
    <col min="4609" max="4609" width="15.26953125" style="627" customWidth="1"/>
    <col min="4610" max="4610" width="13.453125" style="627" customWidth="1"/>
    <col min="4611" max="4611" width="10" style="627" customWidth="1"/>
    <col min="4612" max="4612" width="14.54296875" style="627" customWidth="1"/>
    <col min="4613" max="4613" width="19.453125" style="627" customWidth="1"/>
    <col min="4614" max="4614" width="13.81640625" style="627" customWidth="1"/>
    <col min="4615" max="4615" width="8.7265625" style="627" customWidth="1"/>
    <col min="4616" max="4616" width="7.7265625" style="627" customWidth="1"/>
    <col min="4617" max="4617" width="5.7265625" style="627" customWidth="1"/>
    <col min="4618" max="4618" width="5.81640625" style="627" customWidth="1"/>
    <col min="4619" max="4619" width="6.7265625" style="627" customWidth="1"/>
    <col min="4620" max="4620" width="14.1796875" style="627" customWidth="1"/>
    <col min="4621" max="4623" width="8" style="627" customWidth="1"/>
    <col min="4624" max="4624" width="7" style="627" customWidth="1"/>
    <col min="4625" max="4625" width="14.26953125" style="627" customWidth="1"/>
    <col min="4626" max="4861" width="9.1796875" style="627"/>
    <col min="4862" max="4862" width="8.453125" style="627" customWidth="1"/>
    <col min="4863" max="4863" width="36.26953125" style="627" customWidth="1"/>
    <col min="4864" max="4864" width="14.81640625" style="627" customWidth="1"/>
    <col min="4865" max="4865" width="15.26953125" style="627" customWidth="1"/>
    <col min="4866" max="4866" width="13.453125" style="627" customWidth="1"/>
    <col min="4867" max="4867" width="10" style="627" customWidth="1"/>
    <col min="4868" max="4868" width="14.54296875" style="627" customWidth="1"/>
    <col min="4869" max="4869" width="19.453125" style="627" customWidth="1"/>
    <col min="4870" max="4870" width="13.81640625" style="627" customWidth="1"/>
    <col min="4871" max="4871" width="8.7265625" style="627" customWidth="1"/>
    <col min="4872" max="4872" width="7.7265625" style="627" customWidth="1"/>
    <col min="4873" max="4873" width="5.7265625" style="627" customWidth="1"/>
    <col min="4874" max="4874" width="5.81640625" style="627" customWidth="1"/>
    <col min="4875" max="4875" width="6.7265625" style="627" customWidth="1"/>
    <col min="4876" max="4876" width="14.1796875" style="627" customWidth="1"/>
    <col min="4877" max="4879" width="8" style="627" customWidth="1"/>
    <col min="4880" max="4880" width="7" style="627" customWidth="1"/>
    <col min="4881" max="4881" width="14.26953125" style="627" customWidth="1"/>
    <col min="4882" max="5117" width="9.1796875" style="627"/>
    <col min="5118" max="5118" width="8.453125" style="627" customWidth="1"/>
    <col min="5119" max="5119" width="36.26953125" style="627" customWidth="1"/>
    <col min="5120" max="5120" width="14.81640625" style="627" customWidth="1"/>
    <col min="5121" max="5121" width="15.26953125" style="627" customWidth="1"/>
    <col min="5122" max="5122" width="13.453125" style="627" customWidth="1"/>
    <col min="5123" max="5123" width="10" style="627" customWidth="1"/>
    <col min="5124" max="5124" width="14.54296875" style="627" customWidth="1"/>
    <col min="5125" max="5125" width="19.453125" style="627" customWidth="1"/>
    <col min="5126" max="5126" width="13.81640625" style="627" customWidth="1"/>
    <col min="5127" max="5127" width="8.7265625" style="627" customWidth="1"/>
    <col min="5128" max="5128" width="7.7265625" style="627" customWidth="1"/>
    <col min="5129" max="5129" width="5.7265625" style="627" customWidth="1"/>
    <col min="5130" max="5130" width="5.81640625" style="627" customWidth="1"/>
    <col min="5131" max="5131" width="6.7265625" style="627" customWidth="1"/>
    <col min="5132" max="5132" width="14.1796875" style="627" customWidth="1"/>
    <col min="5133" max="5135" width="8" style="627" customWidth="1"/>
    <col min="5136" max="5136" width="7" style="627" customWidth="1"/>
    <col min="5137" max="5137" width="14.26953125" style="627" customWidth="1"/>
    <col min="5138" max="5373" width="9.1796875" style="627"/>
    <col min="5374" max="5374" width="8.453125" style="627" customWidth="1"/>
    <col min="5375" max="5375" width="36.26953125" style="627" customWidth="1"/>
    <col min="5376" max="5376" width="14.81640625" style="627" customWidth="1"/>
    <col min="5377" max="5377" width="15.26953125" style="627" customWidth="1"/>
    <col min="5378" max="5378" width="13.453125" style="627" customWidth="1"/>
    <col min="5379" max="5379" width="10" style="627" customWidth="1"/>
    <col min="5380" max="5380" width="14.54296875" style="627" customWidth="1"/>
    <col min="5381" max="5381" width="19.453125" style="627" customWidth="1"/>
    <col min="5382" max="5382" width="13.81640625" style="627" customWidth="1"/>
    <col min="5383" max="5383" width="8.7265625" style="627" customWidth="1"/>
    <col min="5384" max="5384" width="7.7265625" style="627" customWidth="1"/>
    <col min="5385" max="5385" width="5.7265625" style="627" customWidth="1"/>
    <col min="5386" max="5386" width="5.81640625" style="627" customWidth="1"/>
    <col min="5387" max="5387" width="6.7265625" style="627" customWidth="1"/>
    <col min="5388" max="5388" width="14.1796875" style="627" customWidth="1"/>
    <col min="5389" max="5391" width="8" style="627" customWidth="1"/>
    <col min="5392" max="5392" width="7" style="627" customWidth="1"/>
    <col min="5393" max="5393" width="14.26953125" style="627" customWidth="1"/>
    <col min="5394" max="5629" width="9.1796875" style="627"/>
    <col min="5630" max="5630" width="8.453125" style="627" customWidth="1"/>
    <col min="5631" max="5631" width="36.26953125" style="627" customWidth="1"/>
    <col min="5632" max="5632" width="14.81640625" style="627" customWidth="1"/>
    <col min="5633" max="5633" width="15.26953125" style="627" customWidth="1"/>
    <col min="5634" max="5634" width="13.453125" style="627" customWidth="1"/>
    <col min="5635" max="5635" width="10" style="627" customWidth="1"/>
    <col min="5636" max="5636" width="14.54296875" style="627" customWidth="1"/>
    <col min="5637" max="5637" width="19.453125" style="627" customWidth="1"/>
    <col min="5638" max="5638" width="13.81640625" style="627" customWidth="1"/>
    <col min="5639" max="5639" width="8.7265625" style="627" customWidth="1"/>
    <col min="5640" max="5640" width="7.7265625" style="627" customWidth="1"/>
    <col min="5641" max="5641" width="5.7265625" style="627" customWidth="1"/>
    <col min="5642" max="5642" width="5.81640625" style="627" customWidth="1"/>
    <col min="5643" max="5643" width="6.7265625" style="627" customWidth="1"/>
    <col min="5644" max="5644" width="14.1796875" style="627" customWidth="1"/>
    <col min="5645" max="5647" width="8" style="627" customWidth="1"/>
    <col min="5648" max="5648" width="7" style="627" customWidth="1"/>
    <col min="5649" max="5649" width="14.26953125" style="627" customWidth="1"/>
    <col min="5650" max="5885" width="9.1796875" style="627"/>
    <col min="5886" max="5886" width="8.453125" style="627" customWidth="1"/>
    <col min="5887" max="5887" width="36.26953125" style="627" customWidth="1"/>
    <col min="5888" max="5888" width="14.81640625" style="627" customWidth="1"/>
    <col min="5889" max="5889" width="15.26953125" style="627" customWidth="1"/>
    <col min="5890" max="5890" width="13.453125" style="627" customWidth="1"/>
    <col min="5891" max="5891" width="10" style="627" customWidth="1"/>
    <col min="5892" max="5892" width="14.54296875" style="627" customWidth="1"/>
    <col min="5893" max="5893" width="19.453125" style="627" customWidth="1"/>
    <col min="5894" max="5894" width="13.81640625" style="627" customWidth="1"/>
    <col min="5895" max="5895" width="8.7265625" style="627" customWidth="1"/>
    <col min="5896" max="5896" width="7.7265625" style="627" customWidth="1"/>
    <col min="5897" max="5897" width="5.7265625" style="627" customWidth="1"/>
    <col min="5898" max="5898" width="5.81640625" style="627" customWidth="1"/>
    <col min="5899" max="5899" width="6.7265625" style="627" customWidth="1"/>
    <col min="5900" max="5900" width="14.1796875" style="627" customWidth="1"/>
    <col min="5901" max="5903" width="8" style="627" customWidth="1"/>
    <col min="5904" max="5904" width="7" style="627" customWidth="1"/>
    <col min="5905" max="5905" width="14.26953125" style="627" customWidth="1"/>
    <col min="5906" max="6141" width="9.1796875" style="627"/>
    <col min="6142" max="6142" width="8.453125" style="627" customWidth="1"/>
    <col min="6143" max="6143" width="36.26953125" style="627" customWidth="1"/>
    <col min="6144" max="6144" width="14.81640625" style="627" customWidth="1"/>
    <col min="6145" max="6145" width="15.26953125" style="627" customWidth="1"/>
    <col min="6146" max="6146" width="13.453125" style="627" customWidth="1"/>
    <col min="6147" max="6147" width="10" style="627" customWidth="1"/>
    <col min="6148" max="6148" width="14.54296875" style="627" customWidth="1"/>
    <col min="6149" max="6149" width="19.453125" style="627" customWidth="1"/>
    <col min="6150" max="6150" width="13.81640625" style="627" customWidth="1"/>
    <col min="6151" max="6151" width="8.7265625" style="627" customWidth="1"/>
    <col min="6152" max="6152" width="7.7265625" style="627" customWidth="1"/>
    <col min="6153" max="6153" width="5.7265625" style="627" customWidth="1"/>
    <col min="6154" max="6154" width="5.81640625" style="627" customWidth="1"/>
    <col min="6155" max="6155" width="6.7265625" style="627" customWidth="1"/>
    <col min="6156" max="6156" width="14.1796875" style="627" customWidth="1"/>
    <col min="6157" max="6159" width="8" style="627" customWidth="1"/>
    <col min="6160" max="6160" width="7" style="627" customWidth="1"/>
    <col min="6161" max="6161" width="14.26953125" style="627" customWidth="1"/>
    <col min="6162" max="6397" width="9.1796875" style="627"/>
    <col min="6398" max="6398" width="8.453125" style="627" customWidth="1"/>
    <col min="6399" max="6399" width="36.26953125" style="627" customWidth="1"/>
    <col min="6400" max="6400" width="14.81640625" style="627" customWidth="1"/>
    <col min="6401" max="6401" width="15.26953125" style="627" customWidth="1"/>
    <col min="6402" max="6402" width="13.453125" style="627" customWidth="1"/>
    <col min="6403" max="6403" width="10" style="627" customWidth="1"/>
    <col min="6404" max="6404" width="14.54296875" style="627" customWidth="1"/>
    <col min="6405" max="6405" width="19.453125" style="627" customWidth="1"/>
    <col min="6406" max="6406" width="13.81640625" style="627" customWidth="1"/>
    <col min="6407" max="6407" width="8.7265625" style="627" customWidth="1"/>
    <col min="6408" max="6408" width="7.7265625" style="627" customWidth="1"/>
    <col min="6409" max="6409" width="5.7265625" style="627" customWidth="1"/>
    <col min="6410" max="6410" width="5.81640625" style="627" customWidth="1"/>
    <col min="6411" max="6411" width="6.7265625" style="627" customWidth="1"/>
    <col min="6412" max="6412" width="14.1796875" style="627" customWidth="1"/>
    <col min="6413" max="6415" width="8" style="627" customWidth="1"/>
    <col min="6416" max="6416" width="7" style="627" customWidth="1"/>
    <col min="6417" max="6417" width="14.26953125" style="627" customWidth="1"/>
    <col min="6418" max="6653" width="9.1796875" style="627"/>
    <col min="6654" max="6654" width="8.453125" style="627" customWidth="1"/>
    <col min="6655" max="6655" width="36.26953125" style="627" customWidth="1"/>
    <col min="6656" max="6656" width="14.81640625" style="627" customWidth="1"/>
    <col min="6657" max="6657" width="15.26953125" style="627" customWidth="1"/>
    <col min="6658" max="6658" width="13.453125" style="627" customWidth="1"/>
    <col min="6659" max="6659" width="10" style="627" customWidth="1"/>
    <col min="6660" max="6660" width="14.54296875" style="627" customWidth="1"/>
    <col min="6661" max="6661" width="19.453125" style="627" customWidth="1"/>
    <col min="6662" max="6662" width="13.81640625" style="627" customWidth="1"/>
    <col min="6663" max="6663" width="8.7265625" style="627" customWidth="1"/>
    <col min="6664" max="6664" width="7.7265625" style="627" customWidth="1"/>
    <col min="6665" max="6665" width="5.7265625" style="627" customWidth="1"/>
    <col min="6666" max="6666" width="5.81640625" style="627" customWidth="1"/>
    <col min="6667" max="6667" width="6.7265625" style="627" customWidth="1"/>
    <col min="6668" max="6668" width="14.1796875" style="627" customWidth="1"/>
    <col min="6669" max="6671" width="8" style="627" customWidth="1"/>
    <col min="6672" max="6672" width="7" style="627" customWidth="1"/>
    <col min="6673" max="6673" width="14.26953125" style="627" customWidth="1"/>
    <col min="6674" max="6909" width="9.1796875" style="627"/>
    <col min="6910" max="6910" width="8.453125" style="627" customWidth="1"/>
    <col min="6911" max="6911" width="36.26953125" style="627" customWidth="1"/>
    <col min="6912" max="6912" width="14.81640625" style="627" customWidth="1"/>
    <col min="6913" max="6913" width="15.26953125" style="627" customWidth="1"/>
    <col min="6914" max="6914" width="13.453125" style="627" customWidth="1"/>
    <col min="6915" max="6915" width="10" style="627" customWidth="1"/>
    <col min="6916" max="6916" width="14.54296875" style="627" customWidth="1"/>
    <col min="6917" max="6917" width="19.453125" style="627" customWidth="1"/>
    <col min="6918" max="6918" width="13.81640625" style="627" customWidth="1"/>
    <col min="6919" max="6919" width="8.7265625" style="627" customWidth="1"/>
    <col min="6920" max="6920" width="7.7265625" style="627" customWidth="1"/>
    <col min="6921" max="6921" width="5.7265625" style="627" customWidth="1"/>
    <col min="6922" max="6922" width="5.81640625" style="627" customWidth="1"/>
    <col min="6923" max="6923" width="6.7265625" style="627" customWidth="1"/>
    <col min="6924" max="6924" width="14.1796875" style="627" customWidth="1"/>
    <col min="6925" max="6927" width="8" style="627" customWidth="1"/>
    <col min="6928" max="6928" width="7" style="627" customWidth="1"/>
    <col min="6929" max="6929" width="14.26953125" style="627" customWidth="1"/>
    <col min="6930" max="7165" width="9.1796875" style="627"/>
    <col min="7166" max="7166" width="8.453125" style="627" customWidth="1"/>
    <col min="7167" max="7167" width="36.26953125" style="627" customWidth="1"/>
    <col min="7168" max="7168" width="14.81640625" style="627" customWidth="1"/>
    <col min="7169" max="7169" width="15.26953125" style="627" customWidth="1"/>
    <col min="7170" max="7170" width="13.453125" style="627" customWidth="1"/>
    <col min="7171" max="7171" width="10" style="627" customWidth="1"/>
    <col min="7172" max="7172" width="14.54296875" style="627" customWidth="1"/>
    <col min="7173" max="7173" width="19.453125" style="627" customWidth="1"/>
    <col min="7174" max="7174" width="13.81640625" style="627" customWidth="1"/>
    <col min="7175" max="7175" width="8.7265625" style="627" customWidth="1"/>
    <col min="7176" max="7176" width="7.7265625" style="627" customWidth="1"/>
    <col min="7177" max="7177" width="5.7265625" style="627" customWidth="1"/>
    <col min="7178" max="7178" width="5.81640625" style="627" customWidth="1"/>
    <col min="7179" max="7179" width="6.7265625" style="627" customWidth="1"/>
    <col min="7180" max="7180" width="14.1796875" style="627" customWidth="1"/>
    <col min="7181" max="7183" width="8" style="627" customWidth="1"/>
    <col min="7184" max="7184" width="7" style="627" customWidth="1"/>
    <col min="7185" max="7185" width="14.26953125" style="627" customWidth="1"/>
    <col min="7186" max="7421" width="9.1796875" style="627"/>
    <col min="7422" max="7422" width="8.453125" style="627" customWidth="1"/>
    <col min="7423" max="7423" width="36.26953125" style="627" customWidth="1"/>
    <col min="7424" max="7424" width="14.81640625" style="627" customWidth="1"/>
    <col min="7425" max="7425" width="15.26953125" style="627" customWidth="1"/>
    <col min="7426" max="7426" width="13.453125" style="627" customWidth="1"/>
    <col min="7427" max="7427" width="10" style="627" customWidth="1"/>
    <col min="7428" max="7428" width="14.54296875" style="627" customWidth="1"/>
    <col min="7429" max="7429" width="19.453125" style="627" customWidth="1"/>
    <col min="7430" max="7430" width="13.81640625" style="627" customWidth="1"/>
    <col min="7431" max="7431" width="8.7265625" style="627" customWidth="1"/>
    <col min="7432" max="7432" width="7.7265625" style="627" customWidth="1"/>
    <col min="7433" max="7433" width="5.7265625" style="627" customWidth="1"/>
    <col min="7434" max="7434" width="5.81640625" style="627" customWidth="1"/>
    <col min="7435" max="7435" width="6.7265625" style="627" customWidth="1"/>
    <col min="7436" max="7436" width="14.1796875" style="627" customWidth="1"/>
    <col min="7437" max="7439" width="8" style="627" customWidth="1"/>
    <col min="7440" max="7440" width="7" style="627" customWidth="1"/>
    <col min="7441" max="7441" width="14.26953125" style="627" customWidth="1"/>
    <col min="7442" max="7677" width="9.1796875" style="627"/>
    <col min="7678" max="7678" width="8.453125" style="627" customWidth="1"/>
    <col min="7679" max="7679" width="36.26953125" style="627" customWidth="1"/>
    <col min="7680" max="7680" width="14.81640625" style="627" customWidth="1"/>
    <col min="7681" max="7681" width="15.26953125" style="627" customWidth="1"/>
    <col min="7682" max="7682" width="13.453125" style="627" customWidth="1"/>
    <col min="7683" max="7683" width="10" style="627" customWidth="1"/>
    <col min="7684" max="7684" width="14.54296875" style="627" customWidth="1"/>
    <col min="7685" max="7685" width="19.453125" style="627" customWidth="1"/>
    <col min="7686" max="7686" width="13.81640625" style="627" customWidth="1"/>
    <col min="7687" max="7687" width="8.7265625" style="627" customWidth="1"/>
    <col min="7688" max="7688" width="7.7265625" style="627" customWidth="1"/>
    <col min="7689" max="7689" width="5.7265625" style="627" customWidth="1"/>
    <col min="7690" max="7690" width="5.81640625" style="627" customWidth="1"/>
    <col min="7691" max="7691" width="6.7265625" style="627" customWidth="1"/>
    <col min="7692" max="7692" width="14.1796875" style="627" customWidth="1"/>
    <col min="7693" max="7695" width="8" style="627" customWidth="1"/>
    <col min="7696" max="7696" width="7" style="627" customWidth="1"/>
    <col min="7697" max="7697" width="14.26953125" style="627" customWidth="1"/>
    <col min="7698" max="7933" width="9.1796875" style="627"/>
    <col min="7934" max="7934" width="8.453125" style="627" customWidth="1"/>
    <col min="7935" max="7935" width="36.26953125" style="627" customWidth="1"/>
    <col min="7936" max="7936" width="14.81640625" style="627" customWidth="1"/>
    <col min="7937" max="7937" width="15.26953125" style="627" customWidth="1"/>
    <col min="7938" max="7938" width="13.453125" style="627" customWidth="1"/>
    <col min="7939" max="7939" width="10" style="627" customWidth="1"/>
    <col min="7940" max="7940" width="14.54296875" style="627" customWidth="1"/>
    <col min="7941" max="7941" width="19.453125" style="627" customWidth="1"/>
    <col min="7942" max="7942" width="13.81640625" style="627" customWidth="1"/>
    <col min="7943" max="7943" width="8.7265625" style="627" customWidth="1"/>
    <col min="7944" max="7944" width="7.7265625" style="627" customWidth="1"/>
    <col min="7945" max="7945" width="5.7265625" style="627" customWidth="1"/>
    <col min="7946" max="7946" width="5.81640625" style="627" customWidth="1"/>
    <col min="7947" max="7947" width="6.7265625" style="627" customWidth="1"/>
    <col min="7948" max="7948" width="14.1796875" style="627" customWidth="1"/>
    <col min="7949" max="7951" width="8" style="627" customWidth="1"/>
    <col min="7952" max="7952" width="7" style="627" customWidth="1"/>
    <col min="7953" max="7953" width="14.26953125" style="627" customWidth="1"/>
    <col min="7954" max="8189" width="9.1796875" style="627"/>
    <col min="8190" max="8190" width="8.453125" style="627" customWidth="1"/>
    <col min="8191" max="8191" width="36.26953125" style="627" customWidth="1"/>
    <col min="8192" max="8192" width="14.81640625" style="627" customWidth="1"/>
    <col min="8193" max="8193" width="15.26953125" style="627" customWidth="1"/>
    <col min="8194" max="8194" width="13.453125" style="627" customWidth="1"/>
    <col min="8195" max="8195" width="10" style="627" customWidth="1"/>
    <col min="8196" max="8196" width="14.54296875" style="627" customWidth="1"/>
    <col min="8197" max="8197" width="19.453125" style="627" customWidth="1"/>
    <col min="8198" max="8198" width="13.81640625" style="627" customWidth="1"/>
    <col min="8199" max="8199" width="8.7265625" style="627" customWidth="1"/>
    <col min="8200" max="8200" width="7.7265625" style="627" customWidth="1"/>
    <col min="8201" max="8201" width="5.7265625" style="627" customWidth="1"/>
    <col min="8202" max="8202" width="5.81640625" style="627" customWidth="1"/>
    <col min="8203" max="8203" width="6.7265625" style="627" customWidth="1"/>
    <col min="8204" max="8204" width="14.1796875" style="627" customWidth="1"/>
    <col min="8205" max="8207" width="8" style="627" customWidth="1"/>
    <col min="8208" max="8208" width="7" style="627" customWidth="1"/>
    <col min="8209" max="8209" width="14.26953125" style="627" customWidth="1"/>
    <col min="8210" max="8445" width="9.1796875" style="627"/>
    <col min="8446" max="8446" width="8.453125" style="627" customWidth="1"/>
    <col min="8447" max="8447" width="36.26953125" style="627" customWidth="1"/>
    <col min="8448" max="8448" width="14.81640625" style="627" customWidth="1"/>
    <col min="8449" max="8449" width="15.26953125" style="627" customWidth="1"/>
    <col min="8450" max="8450" width="13.453125" style="627" customWidth="1"/>
    <col min="8451" max="8451" width="10" style="627" customWidth="1"/>
    <col min="8452" max="8452" width="14.54296875" style="627" customWidth="1"/>
    <col min="8453" max="8453" width="19.453125" style="627" customWidth="1"/>
    <col min="8454" max="8454" width="13.81640625" style="627" customWidth="1"/>
    <col min="8455" max="8455" width="8.7265625" style="627" customWidth="1"/>
    <col min="8456" max="8456" width="7.7265625" style="627" customWidth="1"/>
    <col min="8457" max="8457" width="5.7265625" style="627" customWidth="1"/>
    <col min="8458" max="8458" width="5.81640625" style="627" customWidth="1"/>
    <col min="8459" max="8459" width="6.7265625" style="627" customWidth="1"/>
    <col min="8460" max="8460" width="14.1796875" style="627" customWidth="1"/>
    <col min="8461" max="8463" width="8" style="627" customWidth="1"/>
    <col min="8464" max="8464" width="7" style="627" customWidth="1"/>
    <col min="8465" max="8465" width="14.26953125" style="627" customWidth="1"/>
    <col min="8466" max="8701" width="9.1796875" style="627"/>
    <col min="8702" max="8702" width="8.453125" style="627" customWidth="1"/>
    <col min="8703" max="8703" width="36.26953125" style="627" customWidth="1"/>
    <col min="8704" max="8704" width="14.81640625" style="627" customWidth="1"/>
    <col min="8705" max="8705" width="15.26953125" style="627" customWidth="1"/>
    <col min="8706" max="8706" width="13.453125" style="627" customWidth="1"/>
    <col min="8707" max="8707" width="10" style="627" customWidth="1"/>
    <col min="8708" max="8708" width="14.54296875" style="627" customWidth="1"/>
    <col min="8709" max="8709" width="19.453125" style="627" customWidth="1"/>
    <col min="8710" max="8710" width="13.81640625" style="627" customWidth="1"/>
    <col min="8711" max="8711" width="8.7265625" style="627" customWidth="1"/>
    <col min="8712" max="8712" width="7.7265625" style="627" customWidth="1"/>
    <col min="8713" max="8713" width="5.7265625" style="627" customWidth="1"/>
    <col min="8714" max="8714" width="5.81640625" style="627" customWidth="1"/>
    <col min="8715" max="8715" width="6.7265625" style="627" customWidth="1"/>
    <col min="8716" max="8716" width="14.1796875" style="627" customWidth="1"/>
    <col min="8717" max="8719" width="8" style="627" customWidth="1"/>
    <col min="8720" max="8720" width="7" style="627" customWidth="1"/>
    <col min="8721" max="8721" width="14.26953125" style="627" customWidth="1"/>
    <col min="8722" max="8957" width="9.1796875" style="627"/>
    <col min="8958" max="8958" width="8.453125" style="627" customWidth="1"/>
    <col min="8959" max="8959" width="36.26953125" style="627" customWidth="1"/>
    <col min="8960" max="8960" width="14.81640625" style="627" customWidth="1"/>
    <col min="8961" max="8961" width="15.26953125" style="627" customWidth="1"/>
    <col min="8962" max="8962" width="13.453125" style="627" customWidth="1"/>
    <col min="8963" max="8963" width="10" style="627" customWidth="1"/>
    <col min="8964" max="8964" width="14.54296875" style="627" customWidth="1"/>
    <col min="8965" max="8965" width="19.453125" style="627" customWidth="1"/>
    <col min="8966" max="8966" width="13.81640625" style="627" customWidth="1"/>
    <col min="8967" max="8967" width="8.7265625" style="627" customWidth="1"/>
    <col min="8968" max="8968" width="7.7265625" style="627" customWidth="1"/>
    <col min="8969" max="8969" width="5.7265625" style="627" customWidth="1"/>
    <col min="8970" max="8970" width="5.81640625" style="627" customWidth="1"/>
    <col min="8971" max="8971" width="6.7265625" style="627" customWidth="1"/>
    <col min="8972" max="8972" width="14.1796875" style="627" customWidth="1"/>
    <col min="8973" max="8975" width="8" style="627" customWidth="1"/>
    <col min="8976" max="8976" width="7" style="627" customWidth="1"/>
    <col min="8977" max="8977" width="14.26953125" style="627" customWidth="1"/>
    <col min="8978" max="9213" width="9.1796875" style="627"/>
    <col min="9214" max="9214" width="8.453125" style="627" customWidth="1"/>
    <col min="9215" max="9215" width="36.26953125" style="627" customWidth="1"/>
    <col min="9216" max="9216" width="14.81640625" style="627" customWidth="1"/>
    <col min="9217" max="9217" width="15.26953125" style="627" customWidth="1"/>
    <col min="9218" max="9218" width="13.453125" style="627" customWidth="1"/>
    <col min="9219" max="9219" width="10" style="627" customWidth="1"/>
    <col min="9220" max="9220" width="14.54296875" style="627" customWidth="1"/>
    <col min="9221" max="9221" width="19.453125" style="627" customWidth="1"/>
    <col min="9222" max="9222" width="13.81640625" style="627" customWidth="1"/>
    <col min="9223" max="9223" width="8.7265625" style="627" customWidth="1"/>
    <col min="9224" max="9224" width="7.7265625" style="627" customWidth="1"/>
    <col min="9225" max="9225" width="5.7265625" style="627" customWidth="1"/>
    <col min="9226" max="9226" width="5.81640625" style="627" customWidth="1"/>
    <col min="9227" max="9227" width="6.7265625" style="627" customWidth="1"/>
    <col min="9228" max="9228" width="14.1796875" style="627" customWidth="1"/>
    <col min="9229" max="9231" width="8" style="627" customWidth="1"/>
    <col min="9232" max="9232" width="7" style="627" customWidth="1"/>
    <col min="9233" max="9233" width="14.26953125" style="627" customWidth="1"/>
    <col min="9234" max="9469" width="9.1796875" style="627"/>
    <col min="9470" max="9470" width="8.453125" style="627" customWidth="1"/>
    <col min="9471" max="9471" width="36.26953125" style="627" customWidth="1"/>
    <col min="9472" max="9472" width="14.81640625" style="627" customWidth="1"/>
    <col min="9473" max="9473" width="15.26953125" style="627" customWidth="1"/>
    <col min="9474" max="9474" width="13.453125" style="627" customWidth="1"/>
    <col min="9475" max="9475" width="10" style="627" customWidth="1"/>
    <col min="9476" max="9476" width="14.54296875" style="627" customWidth="1"/>
    <col min="9477" max="9477" width="19.453125" style="627" customWidth="1"/>
    <col min="9478" max="9478" width="13.81640625" style="627" customWidth="1"/>
    <col min="9479" max="9479" width="8.7265625" style="627" customWidth="1"/>
    <col min="9480" max="9480" width="7.7265625" style="627" customWidth="1"/>
    <col min="9481" max="9481" width="5.7265625" style="627" customWidth="1"/>
    <col min="9482" max="9482" width="5.81640625" style="627" customWidth="1"/>
    <col min="9483" max="9483" width="6.7265625" style="627" customWidth="1"/>
    <col min="9484" max="9484" width="14.1796875" style="627" customWidth="1"/>
    <col min="9485" max="9487" width="8" style="627" customWidth="1"/>
    <col min="9488" max="9488" width="7" style="627" customWidth="1"/>
    <col min="9489" max="9489" width="14.26953125" style="627" customWidth="1"/>
    <col min="9490" max="9725" width="9.1796875" style="627"/>
    <col min="9726" max="9726" width="8.453125" style="627" customWidth="1"/>
    <col min="9727" max="9727" width="36.26953125" style="627" customWidth="1"/>
    <col min="9728" max="9728" width="14.81640625" style="627" customWidth="1"/>
    <col min="9729" max="9729" width="15.26953125" style="627" customWidth="1"/>
    <col min="9730" max="9730" width="13.453125" style="627" customWidth="1"/>
    <col min="9731" max="9731" width="10" style="627" customWidth="1"/>
    <col min="9732" max="9732" width="14.54296875" style="627" customWidth="1"/>
    <col min="9733" max="9733" width="19.453125" style="627" customWidth="1"/>
    <col min="9734" max="9734" width="13.81640625" style="627" customWidth="1"/>
    <col min="9735" max="9735" width="8.7265625" style="627" customWidth="1"/>
    <col min="9736" max="9736" width="7.7265625" style="627" customWidth="1"/>
    <col min="9737" max="9737" width="5.7265625" style="627" customWidth="1"/>
    <col min="9738" max="9738" width="5.81640625" style="627" customWidth="1"/>
    <col min="9739" max="9739" width="6.7265625" style="627" customWidth="1"/>
    <col min="9740" max="9740" width="14.1796875" style="627" customWidth="1"/>
    <col min="9741" max="9743" width="8" style="627" customWidth="1"/>
    <col min="9744" max="9744" width="7" style="627" customWidth="1"/>
    <col min="9745" max="9745" width="14.26953125" style="627" customWidth="1"/>
    <col min="9746" max="9981" width="9.1796875" style="627"/>
    <col min="9982" max="9982" width="8.453125" style="627" customWidth="1"/>
    <col min="9983" max="9983" width="36.26953125" style="627" customWidth="1"/>
    <col min="9984" max="9984" width="14.81640625" style="627" customWidth="1"/>
    <col min="9985" max="9985" width="15.26953125" style="627" customWidth="1"/>
    <col min="9986" max="9986" width="13.453125" style="627" customWidth="1"/>
    <col min="9987" max="9987" width="10" style="627" customWidth="1"/>
    <col min="9988" max="9988" width="14.54296875" style="627" customWidth="1"/>
    <col min="9989" max="9989" width="19.453125" style="627" customWidth="1"/>
    <col min="9990" max="9990" width="13.81640625" style="627" customWidth="1"/>
    <col min="9991" max="9991" width="8.7265625" style="627" customWidth="1"/>
    <col min="9992" max="9992" width="7.7265625" style="627" customWidth="1"/>
    <col min="9993" max="9993" width="5.7265625" style="627" customWidth="1"/>
    <col min="9994" max="9994" width="5.81640625" style="627" customWidth="1"/>
    <col min="9995" max="9995" width="6.7265625" style="627" customWidth="1"/>
    <col min="9996" max="9996" width="14.1796875" style="627" customWidth="1"/>
    <col min="9997" max="9999" width="8" style="627" customWidth="1"/>
    <col min="10000" max="10000" width="7" style="627" customWidth="1"/>
    <col min="10001" max="10001" width="14.26953125" style="627" customWidth="1"/>
    <col min="10002" max="10237" width="9.1796875" style="627"/>
    <col min="10238" max="10238" width="8.453125" style="627" customWidth="1"/>
    <col min="10239" max="10239" width="36.26953125" style="627" customWidth="1"/>
    <col min="10240" max="10240" width="14.81640625" style="627" customWidth="1"/>
    <col min="10241" max="10241" width="15.26953125" style="627" customWidth="1"/>
    <col min="10242" max="10242" width="13.453125" style="627" customWidth="1"/>
    <col min="10243" max="10243" width="10" style="627" customWidth="1"/>
    <col min="10244" max="10244" width="14.54296875" style="627" customWidth="1"/>
    <col min="10245" max="10245" width="19.453125" style="627" customWidth="1"/>
    <col min="10246" max="10246" width="13.81640625" style="627" customWidth="1"/>
    <col min="10247" max="10247" width="8.7265625" style="627" customWidth="1"/>
    <col min="10248" max="10248" width="7.7265625" style="627" customWidth="1"/>
    <col min="10249" max="10249" width="5.7265625" style="627" customWidth="1"/>
    <col min="10250" max="10250" width="5.81640625" style="627" customWidth="1"/>
    <col min="10251" max="10251" width="6.7265625" style="627" customWidth="1"/>
    <col min="10252" max="10252" width="14.1796875" style="627" customWidth="1"/>
    <col min="10253" max="10255" width="8" style="627" customWidth="1"/>
    <col min="10256" max="10256" width="7" style="627" customWidth="1"/>
    <col min="10257" max="10257" width="14.26953125" style="627" customWidth="1"/>
    <col min="10258" max="10493" width="9.1796875" style="627"/>
    <col min="10494" max="10494" width="8.453125" style="627" customWidth="1"/>
    <col min="10495" max="10495" width="36.26953125" style="627" customWidth="1"/>
    <col min="10496" max="10496" width="14.81640625" style="627" customWidth="1"/>
    <col min="10497" max="10497" width="15.26953125" style="627" customWidth="1"/>
    <col min="10498" max="10498" width="13.453125" style="627" customWidth="1"/>
    <col min="10499" max="10499" width="10" style="627" customWidth="1"/>
    <col min="10500" max="10500" width="14.54296875" style="627" customWidth="1"/>
    <col min="10501" max="10501" width="19.453125" style="627" customWidth="1"/>
    <col min="10502" max="10502" width="13.81640625" style="627" customWidth="1"/>
    <col min="10503" max="10503" width="8.7265625" style="627" customWidth="1"/>
    <col min="10504" max="10504" width="7.7265625" style="627" customWidth="1"/>
    <col min="10505" max="10505" width="5.7265625" style="627" customWidth="1"/>
    <col min="10506" max="10506" width="5.81640625" style="627" customWidth="1"/>
    <col min="10507" max="10507" width="6.7265625" style="627" customWidth="1"/>
    <col min="10508" max="10508" width="14.1796875" style="627" customWidth="1"/>
    <col min="10509" max="10511" width="8" style="627" customWidth="1"/>
    <col min="10512" max="10512" width="7" style="627" customWidth="1"/>
    <col min="10513" max="10513" width="14.26953125" style="627" customWidth="1"/>
    <col min="10514" max="10749" width="9.1796875" style="627"/>
    <col min="10750" max="10750" width="8.453125" style="627" customWidth="1"/>
    <col min="10751" max="10751" width="36.26953125" style="627" customWidth="1"/>
    <col min="10752" max="10752" width="14.81640625" style="627" customWidth="1"/>
    <col min="10753" max="10753" width="15.26953125" style="627" customWidth="1"/>
    <col min="10754" max="10754" width="13.453125" style="627" customWidth="1"/>
    <col min="10755" max="10755" width="10" style="627" customWidth="1"/>
    <col min="10756" max="10756" width="14.54296875" style="627" customWidth="1"/>
    <col min="10757" max="10757" width="19.453125" style="627" customWidth="1"/>
    <col min="10758" max="10758" width="13.81640625" style="627" customWidth="1"/>
    <col min="10759" max="10759" width="8.7265625" style="627" customWidth="1"/>
    <col min="10760" max="10760" width="7.7265625" style="627" customWidth="1"/>
    <col min="10761" max="10761" width="5.7265625" style="627" customWidth="1"/>
    <col min="10762" max="10762" width="5.81640625" style="627" customWidth="1"/>
    <col min="10763" max="10763" width="6.7265625" style="627" customWidth="1"/>
    <col min="10764" max="10764" width="14.1796875" style="627" customWidth="1"/>
    <col min="10765" max="10767" width="8" style="627" customWidth="1"/>
    <col min="10768" max="10768" width="7" style="627" customWidth="1"/>
    <col min="10769" max="10769" width="14.26953125" style="627" customWidth="1"/>
    <col min="10770" max="11005" width="9.1796875" style="627"/>
    <col min="11006" max="11006" width="8.453125" style="627" customWidth="1"/>
    <col min="11007" max="11007" width="36.26953125" style="627" customWidth="1"/>
    <col min="11008" max="11008" width="14.81640625" style="627" customWidth="1"/>
    <col min="11009" max="11009" width="15.26953125" style="627" customWidth="1"/>
    <col min="11010" max="11010" width="13.453125" style="627" customWidth="1"/>
    <col min="11011" max="11011" width="10" style="627" customWidth="1"/>
    <col min="11012" max="11012" width="14.54296875" style="627" customWidth="1"/>
    <col min="11013" max="11013" width="19.453125" style="627" customWidth="1"/>
    <col min="11014" max="11014" width="13.81640625" style="627" customWidth="1"/>
    <col min="11015" max="11015" width="8.7265625" style="627" customWidth="1"/>
    <col min="11016" max="11016" width="7.7265625" style="627" customWidth="1"/>
    <col min="11017" max="11017" width="5.7265625" style="627" customWidth="1"/>
    <col min="11018" max="11018" width="5.81640625" style="627" customWidth="1"/>
    <col min="11019" max="11019" width="6.7265625" style="627" customWidth="1"/>
    <col min="11020" max="11020" width="14.1796875" style="627" customWidth="1"/>
    <col min="11021" max="11023" width="8" style="627" customWidth="1"/>
    <col min="11024" max="11024" width="7" style="627" customWidth="1"/>
    <col min="11025" max="11025" width="14.26953125" style="627" customWidth="1"/>
    <col min="11026" max="11261" width="9.1796875" style="627"/>
    <col min="11262" max="11262" width="8.453125" style="627" customWidth="1"/>
    <col min="11263" max="11263" width="36.26953125" style="627" customWidth="1"/>
    <col min="11264" max="11264" width="14.81640625" style="627" customWidth="1"/>
    <col min="11265" max="11265" width="15.26953125" style="627" customWidth="1"/>
    <col min="11266" max="11266" width="13.453125" style="627" customWidth="1"/>
    <col min="11267" max="11267" width="10" style="627" customWidth="1"/>
    <col min="11268" max="11268" width="14.54296875" style="627" customWidth="1"/>
    <col min="11269" max="11269" width="19.453125" style="627" customWidth="1"/>
    <col min="11270" max="11270" width="13.81640625" style="627" customWidth="1"/>
    <col min="11271" max="11271" width="8.7265625" style="627" customWidth="1"/>
    <col min="11272" max="11272" width="7.7265625" style="627" customWidth="1"/>
    <col min="11273" max="11273" width="5.7265625" style="627" customWidth="1"/>
    <col min="11274" max="11274" width="5.81640625" style="627" customWidth="1"/>
    <col min="11275" max="11275" width="6.7265625" style="627" customWidth="1"/>
    <col min="11276" max="11276" width="14.1796875" style="627" customWidth="1"/>
    <col min="11277" max="11279" width="8" style="627" customWidth="1"/>
    <col min="11280" max="11280" width="7" style="627" customWidth="1"/>
    <col min="11281" max="11281" width="14.26953125" style="627" customWidth="1"/>
    <col min="11282" max="11517" width="9.1796875" style="627"/>
    <col min="11518" max="11518" width="8.453125" style="627" customWidth="1"/>
    <col min="11519" max="11519" width="36.26953125" style="627" customWidth="1"/>
    <col min="11520" max="11520" width="14.81640625" style="627" customWidth="1"/>
    <col min="11521" max="11521" width="15.26953125" style="627" customWidth="1"/>
    <col min="11522" max="11522" width="13.453125" style="627" customWidth="1"/>
    <col min="11523" max="11523" width="10" style="627" customWidth="1"/>
    <col min="11524" max="11524" width="14.54296875" style="627" customWidth="1"/>
    <col min="11525" max="11525" width="19.453125" style="627" customWidth="1"/>
    <col min="11526" max="11526" width="13.81640625" style="627" customWidth="1"/>
    <col min="11527" max="11527" width="8.7265625" style="627" customWidth="1"/>
    <col min="11528" max="11528" width="7.7265625" style="627" customWidth="1"/>
    <col min="11529" max="11529" width="5.7265625" style="627" customWidth="1"/>
    <col min="11530" max="11530" width="5.81640625" style="627" customWidth="1"/>
    <col min="11531" max="11531" width="6.7265625" style="627" customWidth="1"/>
    <col min="11532" max="11532" width="14.1796875" style="627" customWidth="1"/>
    <col min="11533" max="11535" width="8" style="627" customWidth="1"/>
    <col min="11536" max="11536" width="7" style="627" customWidth="1"/>
    <col min="11537" max="11537" width="14.26953125" style="627" customWidth="1"/>
    <col min="11538" max="11773" width="9.1796875" style="627"/>
    <col min="11774" max="11774" width="8.453125" style="627" customWidth="1"/>
    <col min="11775" max="11775" width="36.26953125" style="627" customWidth="1"/>
    <col min="11776" max="11776" width="14.81640625" style="627" customWidth="1"/>
    <col min="11777" max="11777" width="15.26953125" style="627" customWidth="1"/>
    <col min="11778" max="11778" width="13.453125" style="627" customWidth="1"/>
    <col min="11779" max="11779" width="10" style="627" customWidth="1"/>
    <col min="11780" max="11780" width="14.54296875" style="627" customWidth="1"/>
    <col min="11781" max="11781" width="19.453125" style="627" customWidth="1"/>
    <col min="11782" max="11782" width="13.81640625" style="627" customWidth="1"/>
    <col min="11783" max="11783" width="8.7265625" style="627" customWidth="1"/>
    <col min="11784" max="11784" width="7.7265625" style="627" customWidth="1"/>
    <col min="11785" max="11785" width="5.7265625" style="627" customWidth="1"/>
    <col min="11786" max="11786" width="5.81640625" style="627" customWidth="1"/>
    <col min="11787" max="11787" width="6.7265625" style="627" customWidth="1"/>
    <col min="11788" max="11788" width="14.1796875" style="627" customWidth="1"/>
    <col min="11789" max="11791" width="8" style="627" customWidth="1"/>
    <col min="11792" max="11792" width="7" style="627" customWidth="1"/>
    <col min="11793" max="11793" width="14.26953125" style="627" customWidth="1"/>
    <col min="11794" max="12029" width="9.1796875" style="627"/>
    <col min="12030" max="12030" width="8.453125" style="627" customWidth="1"/>
    <col min="12031" max="12031" width="36.26953125" style="627" customWidth="1"/>
    <col min="12032" max="12032" width="14.81640625" style="627" customWidth="1"/>
    <col min="12033" max="12033" width="15.26953125" style="627" customWidth="1"/>
    <col min="12034" max="12034" width="13.453125" style="627" customWidth="1"/>
    <col min="12035" max="12035" width="10" style="627" customWidth="1"/>
    <col min="12036" max="12036" width="14.54296875" style="627" customWidth="1"/>
    <col min="12037" max="12037" width="19.453125" style="627" customWidth="1"/>
    <col min="12038" max="12038" width="13.81640625" style="627" customWidth="1"/>
    <col min="12039" max="12039" width="8.7265625" style="627" customWidth="1"/>
    <col min="12040" max="12040" width="7.7265625" style="627" customWidth="1"/>
    <col min="12041" max="12041" width="5.7265625" style="627" customWidth="1"/>
    <col min="12042" max="12042" width="5.81640625" style="627" customWidth="1"/>
    <col min="12043" max="12043" width="6.7265625" style="627" customWidth="1"/>
    <col min="12044" max="12044" width="14.1796875" style="627" customWidth="1"/>
    <col min="12045" max="12047" width="8" style="627" customWidth="1"/>
    <col min="12048" max="12048" width="7" style="627" customWidth="1"/>
    <col min="12049" max="12049" width="14.26953125" style="627" customWidth="1"/>
    <col min="12050" max="12285" width="9.1796875" style="627"/>
    <col min="12286" max="12286" width="8.453125" style="627" customWidth="1"/>
    <col min="12287" max="12287" width="36.26953125" style="627" customWidth="1"/>
    <col min="12288" max="12288" width="14.81640625" style="627" customWidth="1"/>
    <col min="12289" max="12289" width="15.26953125" style="627" customWidth="1"/>
    <col min="12290" max="12290" width="13.453125" style="627" customWidth="1"/>
    <col min="12291" max="12291" width="10" style="627" customWidth="1"/>
    <col min="12292" max="12292" width="14.54296875" style="627" customWidth="1"/>
    <col min="12293" max="12293" width="19.453125" style="627" customWidth="1"/>
    <col min="12294" max="12294" width="13.81640625" style="627" customWidth="1"/>
    <col min="12295" max="12295" width="8.7265625" style="627" customWidth="1"/>
    <col min="12296" max="12296" width="7.7265625" style="627" customWidth="1"/>
    <col min="12297" max="12297" width="5.7265625" style="627" customWidth="1"/>
    <col min="12298" max="12298" width="5.81640625" style="627" customWidth="1"/>
    <col min="12299" max="12299" width="6.7265625" style="627" customWidth="1"/>
    <col min="12300" max="12300" width="14.1796875" style="627" customWidth="1"/>
    <col min="12301" max="12303" width="8" style="627" customWidth="1"/>
    <col min="12304" max="12304" width="7" style="627" customWidth="1"/>
    <col min="12305" max="12305" width="14.26953125" style="627" customWidth="1"/>
    <col min="12306" max="12541" width="9.1796875" style="627"/>
    <col min="12542" max="12542" width="8.453125" style="627" customWidth="1"/>
    <col min="12543" max="12543" width="36.26953125" style="627" customWidth="1"/>
    <col min="12544" max="12544" width="14.81640625" style="627" customWidth="1"/>
    <col min="12545" max="12545" width="15.26953125" style="627" customWidth="1"/>
    <col min="12546" max="12546" width="13.453125" style="627" customWidth="1"/>
    <col min="12547" max="12547" width="10" style="627" customWidth="1"/>
    <col min="12548" max="12548" width="14.54296875" style="627" customWidth="1"/>
    <col min="12549" max="12549" width="19.453125" style="627" customWidth="1"/>
    <col min="12550" max="12550" width="13.81640625" style="627" customWidth="1"/>
    <col min="12551" max="12551" width="8.7265625" style="627" customWidth="1"/>
    <col min="12552" max="12552" width="7.7265625" style="627" customWidth="1"/>
    <col min="12553" max="12553" width="5.7265625" style="627" customWidth="1"/>
    <col min="12554" max="12554" width="5.81640625" style="627" customWidth="1"/>
    <col min="12555" max="12555" width="6.7265625" style="627" customWidth="1"/>
    <col min="12556" max="12556" width="14.1796875" style="627" customWidth="1"/>
    <col min="12557" max="12559" width="8" style="627" customWidth="1"/>
    <col min="12560" max="12560" width="7" style="627" customWidth="1"/>
    <col min="12561" max="12561" width="14.26953125" style="627" customWidth="1"/>
    <col min="12562" max="12797" width="9.1796875" style="627"/>
    <col min="12798" max="12798" width="8.453125" style="627" customWidth="1"/>
    <col min="12799" max="12799" width="36.26953125" style="627" customWidth="1"/>
    <col min="12800" max="12800" width="14.81640625" style="627" customWidth="1"/>
    <col min="12801" max="12801" width="15.26953125" style="627" customWidth="1"/>
    <col min="12802" max="12802" width="13.453125" style="627" customWidth="1"/>
    <col min="12803" max="12803" width="10" style="627" customWidth="1"/>
    <col min="12804" max="12804" width="14.54296875" style="627" customWidth="1"/>
    <col min="12805" max="12805" width="19.453125" style="627" customWidth="1"/>
    <col min="12806" max="12806" width="13.81640625" style="627" customWidth="1"/>
    <col min="12807" max="12807" width="8.7265625" style="627" customWidth="1"/>
    <col min="12808" max="12808" width="7.7265625" style="627" customWidth="1"/>
    <col min="12809" max="12809" width="5.7265625" style="627" customWidth="1"/>
    <col min="12810" max="12810" width="5.81640625" style="627" customWidth="1"/>
    <col min="12811" max="12811" width="6.7265625" style="627" customWidth="1"/>
    <col min="12812" max="12812" width="14.1796875" style="627" customWidth="1"/>
    <col min="12813" max="12815" width="8" style="627" customWidth="1"/>
    <col min="12816" max="12816" width="7" style="627" customWidth="1"/>
    <col min="12817" max="12817" width="14.26953125" style="627" customWidth="1"/>
    <col min="12818" max="13053" width="9.1796875" style="627"/>
    <col min="13054" max="13054" width="8.453125" style="627" customWidth="1"/>
    <col min="13055" max="13055" width="36.26953125" style="627" customWidth="1"/>
    <col min="13056" max="13056" width="14.81640625" style="627" customWidth="1"/>
    <col min="13057" max="13057" width="15.26953125" style="627" customWidth="1"/>
    <col min="13058" max="13058" width="13.453125" style="627" customWidth="1"/>
    <col min="13059" max="13059" width="10" style="627" customWidth="1"/>
    <col min="13060" max="13060" width="14.54296875" style="627" customWidth="1"/>
    <col min="13061" max="13061" width="19.453125" style="627" customWidth="1"/>
    <col min="13062" max="13062" width="13.81640625" style="627" customWidth="1"/>
    <col min="13063" max="13063" width="8.7265625" style="627" customWidth="1"/>
    <col min="13064" max="13064" width="7.7265625" style="627" customWidth="1"/>
    <col min="13065" max="13065" width="5.7265625" style="627" customWidth="1"/>
    <col min="13066" max="13066" width="5.81640625" style="627" customWidth="1"/>
    <col min="13067" max="13067" width="6.7265625" style="627" customWidth="1"/>
    <col min="13068" max="13068" width="14.1796875" style="627" customWidth="1"/>
    <col min="13069" max="13071" width="8" style="627" customWidth="1"/>
    <col min="13072" max="13072" width="7" style="627" customWidth="1"/>
    <col min="13073" max="13073" width="14.26953125" style="627" customWidth="1"/>
    <col min="13074" max="13309" width="9.1796875" style="627"/>
    <col min="13310" max="13310" width="8.453125" style="627" customWidth="1"/>
    <col min="13311" max="13311" width="36.26953125" style="627" customWidth="1"/>
    <col min="13312" max="13312" width="14.81640625" style="627" customWidth="1"/>
    <col min="13313" max="13313" width="15.26953125" style="627" customWidth="1"/>
    <col min="13314" max="13314" width="13.453125" style="627" customWidth="1"/>
    <col min="13315" max="13315" width="10" style="627" customWidth="1"/>
    <col min="13316" max="13316" width="14.54296875" style="627" customWidth="1"/>
    <col min="13317" max="13317" width="19.453125" style="627" customWidth="1"/>
    <col min="13318" max="13318" width="13.81640625" style="627" customWidth="1"/>
    <col min="13319" max="13319" width="8.7265625" style="627" customWidth="1"/>
    <col min="13320" max="13320" width="7.7265625" style="627" customWidth="1"/>
    <col min="13321" max="13321" width="5.7265625" style="627" customWidth="1"/>
    <col min="13322" max="13322" width="5.81640625" style="627" customWidth="1"/>
    <col min="13323" max="13323" width="6.7265625" style="627" customWidth="1"/>
    <col min="13324" max="13324" width="14.1796875" style="627" customWidth="1"/>
    <col min="13325" max="13327" width="8" style="627" customWidth="1"/>
    <col min="13328" max="13328" width="7" style="627" customWidth="1"/>
    <col min="13329" max="13329" width="14.26953125" style="627" customWidth="1"/>
    <col min="13330" max="13565" width="9.1796875" style="627"/>
    <col min="13566" max="13566" width="8.453125" style="627" customWidth="1"/>
    <col min="13567" max="13567" width="36.26953125" style="627" customWidth="1"/>
    <col min="13568" max="13568" width="14.81640625" style="627" customWidth="1"/>
    <col min="13569" max="13569" width="15.26953125" style="627" customWidth="1"/>
    <col min="13570" max="13570" width="13.453125" style="627" customWidth="1"/>
    <col min="13571" max="13571" width="10" style="627" customWidth="1"/>
    <col min="13572" max="13572" width="14.54296875" style="627" customWidth="1"/>
    <col min="13573" max="13573" width="19.453125" style="627" customWidth="1"/>
    <col min="13574" max="13574" width="13.81640625" style="627" customWidth="1"/>
    <col min="13575" max="13575" width="8.7265625" style="627" customWidth="1"/>
    <col min="13576" max="13576" width="7.7265625" style="627" customWidth="1"/>
    <col min="13577" max="13577" width="5.7265625" style="627" customWidth="1"/>
    <col min="13578" max="13578" width="5.81640625" style="627" customWidth="1"/>
    <col min="13579" max="13579" width="6.7265625" style="627" customWidth="1"/>
    <col min="13580" max="13580" width="14.1796875" style="627" customWidth="1"/>
    <col min="13581" max="13583" width="8" style="627" customWidth="1"/>
    <col min="13584" max="13584" width="7" style="627" customWidth="1"/>
    <col min="13585" max="13585" width="14.26953125" style="627" customWidth="1"/>
    <col min="13586" max="13821" width="9.1796875" style="627"/>
    <col min="13822" max="13822" width="8.453125" style="627" customWidth="1"/>
    <col min="13823" max="13823" width="36.26953125" style="627" customWidth="1"/>
    <col min="13824" max="13824" width="14.81640625" style="627" customWidth="1"/>
    <col min="13825" max="13825" width="15.26953125" style="627" customWidth="1"/>
    <col min="13826" max="13826" width="13.453125" style="627" customWidth="1"/>
    <col min="13827" max="13827" width="10" style="627" customWidth="1"/>
    <col min="13828" max="13828" width="14.54296875" style="627" customWidth="1"/>
    <col min="13829" max="13829" width="19.453125" style="627" customWidth="1"/>
    <col min="13830" max="13830" width="13.81640625" style="627" customWidth="1"/>
    <col min="13831" max="13831" width="8.7265625" style="627" customWidth="1"/>
    <col min="13832" max="13832" width="7.7265625" style="627" customWidth="1"/>
    <col min="13833" max="13833" width="5.7265625" style="627" customWidth="1"/>
    <col min="13834" max="13834" width="5.81640625" style="627" customWidth="1"/>
    <col min="13835" max="13835" width="6.7265625" style="627" customWidth="1"/>
    <col min="13836" max="13836" width="14.1796875" style="627" customWidth="1"/>
    <col min="13837" max="13839" width="8" style="627" customWidth="1"/>
    <col min="13840" max="13840" width="7" style="627" customWidth="1"/>
    <col min="13841" max="13841" width="14.26953125" style="627" customWidth="1"/>
    <col min="13842" max="14077" width="9.1796875" style="627"/>
    <col min="14078" max="14078" width="8.453125" style="627" customWidth="1"/>
    <col min="14079" max="14079" width="36.26953125" style="627" customWidth="1"/>
    <col min="14080" max="14080" width="14.81640625" style="627" customWidth="1"/>
    <col min="14081" max="14081" width="15.26953125" style="627" customWidth="1"/>
    <col min="14082" max="14082" width="13.453125" style="627" customWidth="1"/>
    <col min="14083" max="14083" width="10" style="627" customWidth="1"/>
    <col min="14084" max="14084" width="14.54296875" style="627" customWidth="1"/>
    <col min="14085" max="14085" width="19.453125" style="627" customWidth="1"/>
    <col min="14086" max="14086" width="13.81640625" style="627" customWidth="1"/>
    <col min="14087" max="14087" width="8.7265625" style="627" customWidth="1"/>
    <col min="14088" max="14088" width="7.7265625" style="627" customWidth="1"/>
    <col min="14089" max="14089" width="5.7265625" style="627" customWidth="1"/>
    <col min="14090" max="14090" width="5.81640625" style="627" customWidth="1"/>
    <col min="14091" max="14091" width="6.7265625" style="627" customWidth="1"/>
    <col min="14092" max="14092" width="14.1796875" style="627" customWidth="1"/>
    <col min="14093" max="14095" width="8" style="627" customWidth="1"/>
    <col min="14096" max="14096" width="7" style="627" customWidth="1"/>
    <col min="14097" max="14097" width="14.26953125" style="627" customWidth="1"/>
    <col min="14098" max="14333" width="9.1796875" style="627"/>
    <col min="14334" max="14334" width="8.453125" style="627" customWidth="1"/>
    <col min="14335" max="14335" width="36.26953125" style="627" customWidth="1"/>
    <col min="14336" max="14336" width="14.81640625" style="627" customWidth="1"/>
    <col min="14337" max="14337" width="15.26953125" style="627" customWidth="1"/>
    <col min="14338" max="14338" width="13.453125" style="627" customWidth="1"/>
    <col min="14339" max="14339" width="10" style="627" customWidth="1"/>
    <col min="14340" max="14340" width="14.54296875" style="627" customWidth="1"/>
    <col min="14341" max="14341" width="19.453125" style="627" customWidth="1"/>
    <col min="14342" max="14342" width="13.81640625" style="627" customWidth="1"/>
    <col min="14343" max="14343" width="8.7265625" style="627" customWidth="1"/>
    <col min="14344" max="14344" width="7.7265625" style="627" customWidth="1"/>
    <col min="14345" max="14345" width="5.7265625" style="627" customWidth="1"/>
    <col min="14346" max="14346" width="5.81640625" style="627" customWidth="1"/>
    <col min="14347" max="14347" width="6.7265625" style="627" customWidth="1"/>
    <col min="14348" max="14348" width="14.1796875" style="627" customWidth="1"/>
    <col min="14349" max="14351" width="8" style="627" customWidth="1"/>
    <col min="14352" max="14352" width="7" style="627" customWidth="1"/>
    <col min="14353" max="14353" width="14.26953125" style="627" customWidth="1"/>
    <col min="14354" max="14589" width="9.1796875" style="627"/>
    <col min="14590" max="14590" width="8.453125" style="627" customWidth="1"/>
    <col min="14591" max="14591" width="36.26953125" style="627" customWidth="1"/>
    <col min="14592" max="14592" width="14.81640625" style="627" customWidth="1"/>
    <col min="14593" max="14593" width="15.26953125" style="627" customWidth="1"/>
    <col min="14594" max="14594" width="13.453125" style="627" customWidth="1"/>
    <col min="14595" max="14595" width="10" style="627" customWidth="1"/>
    <col min="14596" max="14596" width="14.54296875" style="627" customWidth="1"/>
    <col min="14597" max="14597" width="19.453125" style="627" customWidth="1"/>
    <col min="14598" max="14598" width="13.81640625" style="627" customWidth="1"/>
    <col min="14599" max="14599" width="8.7265625" style="627" customWidth="1"/>
    <col min="14600" max="14600" width="7.7265625" style="627" customWidth="1"/>
    <col min="14601" max="14601" width="5.7265625" style="627" customWidth="1"/>
    <col min="14602" max="14602" width="5.81640625" style="627" customWidth="1"/>
    <col min="14603" max="14603" width="6.7265625" style="627" customWidth="1"/>
    <col min="14604" max="14604" width="14.1796875" style="627" customWidth="1"/>
    <col min="14605" max="14607" width="8" style="627" customWidth="1"/>
    <col min="14608" max="14608" width="7" style="627" customWidth="1"/>
    <col min="14609" max="14609" width="14.26953125" style="627" customWidth="1"/>
    <col min="14610" max="14845" width="9.1796875" style="627"/>
    <col min="14846" max="14846" width="8.453125" style="627" customWidth="1"/>
    <col min="14847" max="14847" width="36.26953125" style="627" customWidth="1"/>
    <col min="14848" max="14848" width="14.81640625" style="627" customWidth="1"/>
    <col min="14849" max="14849" width="15.26953125" style="627" customWidth="1"/>
    <col min="14850" max="14850" width="13.453125" style="627" customWidth="1"/>
    <col min="14851" max="14851" width="10" style="627" customWidth="1"/>
    <col min="14852" max="14852" width="14.54296875" style="627" customWidth="1"/>
    <col min="14853" max="14853" width="19.453125" style="627" customWidth="1"/>
    <col min="14854" max="14854" width="13.81640625" style="627" customWidth="1"/>
    <col min="14855" max="14855" width="8.7265625" style="627" customWidth="1"/>
    <col min="14856" max="14856" width="7.7265625" style="627" customWidth="1"/>
    <col min="14857" max="14857" width="5.7265625" style="627" customWidth="1"/>
    <col min="14858" max="14858" width="5.81640625" style="627" customWidth="1"/>
    <col min="14859" max="14859" width="6.7265625" style="627" customWidth="1"/>
    <col min="14860" max="14860" width="14.1796875" style="627" customWidth="1"/>
    <col min="14861" max="14863" width="8" style="627" customWidth="1"/>
    <col min="14864" max="14864" width="7" style="627" customWidth="1"/>
    <col min="14865" max="14865" width="14.26953125" style="627" customWidth="1"/>
    <col min="14866" max="15101" width="9.1796875" style="627"/>
    <col min="15102" max="15102" width="8.453125" style="627" customWidth="1"/>
    <col min="15103" max="15103" width="36.26953125" style="627" customWidth="1"/>
    <col min="15104" max="15104" width="14.81640625" style="627" customWidth="1"/>
    <col min="15105" max="15105" width="15.26953125" style="627" customWidth="1"/>
    <col min="15106" max="15106" width="13.453125" style="627" customWidth="1"/>
    <col min="15107" max="15107" width="10" style="627" customWidth="1"/>
    <col min="15108" max="15108" width="14.54296875" style="627" customWidth="1"/>
    <col min="15109" max="15109" width="19.453125" style="627" customWidth="1"/>
    <col min="15110" max="15110" width="13.81640625" style="627" customWidth="1"/>
    <col min="15111" max="15111" width="8.7265625" style="627" customWidth="1"/>
    <col min="15112" max="15112" width="7.7265625" style="627" customWidth="1"/>
    <col min="15113" max="15113" width="5.7265625" style="627" customWidth="1"/>
    <col min="15114" max="15114" width="5.81640625" style="627" customWidth="1"/>
    <col min="15115" max="15115" width="6.7265625" style="627" customWidth="1"/>
    <col min="15116" max="15116" width="14.1796875" style="627" customWidth="1"/>
    <col min="15117" max="15119" width="8" style="627" customWidth="1"/>
    <col min="15120" max="15120" width="7" style="627" customWidth="1"/>
    <col min="15121" max="15121" width="14.26953125" style="627" customWidth="1"/>
    <col min="15122" max="15357" width="9.1796875" style="627"/>
    <col min="15358" max="15358" width="8.453125" style="627" customWidth="1"/>
    <col min="15359" max="15359" width="36.26953125" style="627" customWidth="1"/>
    <col min="15360" max="15360" width="14.81640625" style="627" customWidth="1"/>
    <col min="15361" max="15361" width="15.26953125" style="627" customWidth="1"/>
    <col min="15362" max="15362" width="13.453125" style="627" customWidth="1"/>
    <col min="15363" max="15363" width="10" style="627" customWidth="1"/>
    <col min="15364" max="15364" width="14.54296875" style="627" customWidth="1"/>
    <col min="15365" max="15365" width="19.453125" style="627" customWidth="1"/>
    <col min="15366" max="15366" width="13.81640625" style="627" customWidth="1"/>
    <col min="15367" max="15367" width="8.7265625" style="627" customWidth="1"/>
    <col min="15368" max="15368" width="7.7265625" style="627" customWidth="1"/>
    <col min="15369" max="15369" width="5.7265625" style="627" customWidth="1"/>
    <col min="15370" max="15370" width="5.81640625" style="627" customWidth="1"/>
    <col min="15371" max="15371" width="6.7265625" style="627" customWidth="1"/>
    <col min="15372" max="15372" width="14.1796875" style="627" customWidth="1"/>
    <col min="15373" max="15375" width="8" style="627" customWidth="1"/>
    <col min="15376" max="15376" width="7" style="627" customWidth="1"/>
    <col min="15377" max="15377" width="14.26953125" style="627" customWidth="1"/>
    <col min="15378" max="15613" width="9.1796875" style="627"/>
    <col min="15614" max="15614" width="8.453125" style="627" customWidth="1"/>
    <col min="15615" max="15615" width="36.26953125" style="627" customWidth="1"/>
    <col min="15616" max="15616" width="14.81640625" style="627" customWidth="1"/>
    <col min="15617" max="15617" width="15.26953125" style="627" customWidth="1"/>
    <col min="15618" max="15618" width="13.453125" style="627" customWidth="1"/>
    <col min="15619" max="15619" width="10" style="627" customWidth="1"/>
    <col min="15620" max="15620" width="14.54296875" style="627" customWidth="1"/>
    <col min="15621" max="15621" width="19.453125" style="627" customWidth="1"/>
    <col min="15622" max="15622" width="13.81640625" style="627" customWidth="1"/>
    <col min="15623" max="15623" width="8.7265625" style="627" customWidth="1"/>
    <col min="15624" max="15624" width="7.7265625" style="627" customWidth="1"/>
    <col min="15625" max="15625" width="5.7265625" style="627" customWidth="1"/>
    <col min="15626" max="15626" width="5.81640625" style="627" customWidth="1"/>
    <col min="15627" max="15627" width="6.7265625" style="627" customWidth="1"/>
    <col min="15628" max="15628" width="14.1796875" style="627" customWidth="1"/>
    <col min="15629" max="15631" width="8" style="627" customWidth="1"/>
    <col min="15632" max="15632" width="7" style="627" customWidth="1"/>
    <col min="15633" max="15633" width="14.26953125" style="627" customWidth="1"/>
    <col min="15634" max="15869" width="9.1796875" style="627"/>
    <col min="15870" max="15870" width="8.453125" style="627" customWidth="1"/>
    <col min="15871" max="15871" width="36.26953125" style="627" customWidth="1"/>
    <col min="15872" max="15872" width="14.81640625" style="627" customWidth="1"/>
    <col min="15873" max="15873" width="15.26953125" style="627" customWidth="1"/>
    <col min="15874" max="15874" width="13.453125" style="627" customWidth="1"/>
    <col min="15875" max="15875" width="10" style="627" customWidth="1"/>
    <col min="15876" max="15876" width="14.54296875" style="627" customWidth="1"/>
    <col min="15877" max="15877" width="19.453125" style="627" customWidth="1"/>
    <col min="15878" max="15878" width="13.81640625" style="627" customWidth="1"/>
    <col min="15879" max="15879" width="8.7265625" style="627" customWidth="1"/>
    <col min="15880" max="15880" width="7.7265625" style="627" customWidth="1"/>
    <col min="15881" max="15881" width="5.7265625" style="627" customWidth="1"/>
    <col min="15882" max="15882" width="5.81640625" style="627" customWidth="1"/>
    <col min="15883" max="15883" width="6.7265625" style="627" customWidth="1"/>
    <col min="15884" max="15884" width="14.1796875" style="627" customWidth="1"/>
    <col min="15885" max="15887" width="8" style="627" customWidth="1"/>
    <col min="15888" max="15888" width="7" style="627" customWidth="1"/>
    <col min="15889" max="15889" width="14.26953125" style="627" customWidth="1"/>
    <col min="15890" max="16125" width="9.1796875" style="627"/>
    <col min="16126" max="16126" width="8.453125" style="627" customWidth="1"/>
    <col min="16127" max="16127" width="36.26953125" style="627" customWidth="1"/>
    <col min="16128" max="16128" width="14.81640625" style="627" customWidth="1"/>
    <col min="16129" max="16129" width="15.26953125" style="627" customWidth="1"/>
    <col min="16130" max="16130" width="13.453125" style="627" customWidth="1"/>
    <col min="16131" max="16131" width="10" style="627" customWidth="1"/>
    <col min="16132" max="16132" width="14.54296875" style="627" customWidth="1"/>
    <col min="16133" max="16133" width="19.453125" style="627" customWidth="1"/>
    <col min="16134" max="16134" width="13.81640625" style="627" customWidth="1"/>
    <col min="16135" max="16135" width="8.7265625" style="627" customWidth="1"/>
    <col min="16136" max="16136" width="7.7265625" style="627" customWidth="1"/>
    <col min="16137" max="16137" width="5.7265625" style="627" customWidth="1"/>
    <col min="16138" max="16138" width="5.81640625" style="627" customWidth="1"/>
    <col min="16139" max="16139" width="6.7265625" style="627" customWidth="1"/>
    <col min="16140" max="16140" width="14.1796875" style="627" customWidth="1"/>
    <col min="16141" max="16143" width="8" style="627" customWidth="1"/>
    <col min="16144" max="16144" width="7" style="627" customWidth="1"/>
    <col min="16145" max="16145" width="14.26953125" style="627" customWidth="1"/>
    <col min="16146" max="16380" width="9.1796875" style="627"/>
    <col min="16381" max="16384" width="9.1796875" style="627" customWidth="1"/>
  </cols>
  <sheetData>
    <row r="1" spans="1:16" s="660" customFormat="1" ht="15" x14ac:dyDescent="0.35">
      <c r="A1" s="888"/>
      <c r="B1" s="888"/>
      <c r="C1" s="888"/>
      <c r="D1" s="749"/>
      <c r="E1" s="657"/>
      <c r="F1" s="657"/>
      <c r="G1" s="657"/>
      <c r="H1" s="657"/>
      <c r="I1" s="658"/>
      <c r="J1" s="659"/>
      <c r="K1" s="657"/>
      <c r="L1" s="888" t="s">
        <v>533</v>
      </c>
      <c r="M1" s="888"/>
      <c r="N1" s="888"/>
      <c r="O1" s="888"/>
      <c r="P1" s="888"/>
    </row>
    <row r="2" spans="1:16" s="660" customFormat="1" ht="15" x14ac:dyDescent="0.35">
      <c r="A2" s="888"/>
      <c r="B2" s="888"/>
      <c r="C2" s="888"/>
      <c r="D2" s="749"/>
      <c r="E2" s="657"/>
      <c r="F2" s="657"/>
      <c r="G2" s="657"/>
      <c r="H2" s="657"/>
      <c r="I2" s="890"/>
      <c r="J2" s="890"/>
      <c r="K2" s="657"/>
      <c r="L2" s="891" t="s">
        <v>534</v>
      </c>
      <c r="M2" s="888"/>
      <c r="N2" s="888"/>
      <c r="O2" s="888"/>
      <c r="P2" s="888"/>
    </row>
    <row r="3" spans="1:16" s="660" customFormat="1" ht="15" x14ac:dyDescent="0.35">
      <c r="A3" s="657"/>
      <c r="B3" s="661"/>
      <c r="C3" s="659"/>
      <c r="D3" s="659"/>
      <c r="E3" s="657"/>
      <c r="F3" s="657"/>
      <c r="G3" s="657"/>
      <c r="H3" s="657"/>
      <c r="I3" s="659"/>
      <c r="J3" s="659"/>
      <c r="K3" s="657"/>
      <c r="L3" s="888"/>
      <c r="M3" s="888"/>
      <c r="N3" s="888"/>
      <c r="O3" s="888"/>
      <c r="P3" s="888"/>
    </row>
    <row r="4" spans="1:16" x14ac:dyDescent="0.35">
      <c r="A4" s="888" t="s">
        <v>3113</v>
      </c>
      <c r="B4" s="889"/>
      <c r="C4" s="889"/>
      <c r="D4" s="889"/>
      <c r="E4" s="889"/>
      <c r="F4" s="889"/>
      <c r="G4" s="889"/>
      <c r="H4" s="889"/>
      <c r="I4" s="889"/>
      <c r="J4" s="889"/>
      <c r="K4" s="889"/>
      <c r="L4" s="889"/>
      <c r="M4" s="889"/>
      <c r="N4" s="889"/>
    </row>
    <row r="5" spans="1:16" x14ac:dyDescent="0.35">
      <c r="A5" s="881" t="str">
        <f>+'NĐ31- Biểu 53'!A8</f>
        <v>(Kèm theo Quyết đinh số 892/QĐ-UBND ngày 07/4/2026 của UBND xã Đoàn Đào)</v>
      </c>
      <c r="B5" s="881"/>
      <c r="C5" s="881"/>
      <c r="D5" s="881"/>
      <c r="E5" s="881"/>
      <c r="F5" s="881"/>
      <c r="G5" s="881"/>
      <c r="H5" s="881"/>
      <c r="I5" s="881"/>
      <c r="J5" s="881"/>
      <c r="K5" s="881"/>
      <c r="L5" s="881"/>
      <c r="M5" s="881"/>
      <c r="N5" s="881"/>
      <c r="O5" s="881"/>
      <c r="P5" s="881"/>
    </row>
    <row r="6" spans="1:16" x14ac:dyDescent="0.35">
      <c r="A6" s="882" t="s">
        <v>535</v>
      </c>
      <c r="B6" s="882"/>
      <c r="C6" s="882"/>
      <c r="D6" s="882"/>
      <c r="E6" s="882"/>
      <c r="F6" s="882"/>
      <c r="G6" s="882"/>
      <c r="H6" s="882"/>
      <c r="I6" s="882"/>
      <c r="J6" s="882"/>
      <c r="K6" s="882"/>
      <c r="L6" s="882"/>
      <c r="M6" s="882"/>
      <c r="N6" s="882"/>
      <c r="O6" s="882"/>
      <c r="P6" s="882"/>
    </row>
    <row r="7" spans="1:16" x14ac:dyDescent="0.35">
      <c r="A7" s="880" t="s">
        <v>51</v>
      </c>
      <c r="B7" s="880" t="s">
        <v>536</v>
      </c>
      <c r="C7" s="880" t="s">
        <v>537</v>
      </c>
      <c r="D7" s="883"/>
      <c r="E7" s="880"/>
      <c r="F7" s="880"/>
      <c r="G7" s="880"/>
      <c r="H7" s="880" t="s">
        <v>382</v>
      </c>
      <c r="I7" s="880"/>
      <c r="J7" s="880"/>
      <c r="K7" s="880"/>
      <c r="L7" s="880"/>
      <c r="M7" s="880" t="s">
        <v>405</v>
      </c>
      <c r="N7" s="880"/>
      <c r="O7" s="880"/>
      <c r="P7" s="880"/>
    </row>
    <row r="8" spans="1:16" ht="31" customHeight="1" x14ac:dyDescent="0.35">
      <c r="A8" s="880"/>
      <c r="B8" s="880"/>
      <c r="C8" s="884" t="s">
        <v>5</v>
      </c>
      <c r="D8" s="883" t="s">
        <v>3142</v>
      </c>
      <c r="E8" s="883"/>
      <c r="F8" s="880" t="s">
        <v>538</v>
      </c>
      <c r="G8" s="880" t="s">
        <v>539</v>
      </c>
      <c r="H8" s="880" t="s">
        <v>5</v>
      </c>
      <c r="I8" s="885" t="s">
        <v>3143</v>
      </c>
      <c r="J8" s="884" t="s">
        <v>538</v>
      </c>
      <c r="K8" s="880" t="s">
        <v>539</v>
      </c>
      <c r="L8" s="880" t="s">
        <v>540</v>
      </c>
      <c r="M8" s="887" t="s">
        <v>5</v>
      </c>
      <c r="N8" s="887" t="s">
        <v>206</v>
      </c>
      <c r="O8" s="880" t="s">
        <v>231</v>
      </c>
      <c r="P8" s="880" t="s">
        <v>539</v>
      </c>
    </row>
    <row r="9" spans="1:16" ht="41.5" customHeight="1" x14ac:dyDescent="0.35">
      <c r="A9" s="880"/>
      <c r="B9" s="880"/>
      <c r="C9" s="884"/>
      <c r="D9" s="811" t="s">
        <v>3247</v>
      </c>
      <c r="E9" s="748" t="s">
        <v>3248</v>
      </c>
      <c r="F9" s="880"/>
      <c r="G9" s="880"/>
      <c r="H9" s="880"/>
      <c r="I9" s="886"/>
      <c r="J9" s="884"/>
      <c r="K9" s="880"/>
      <c r="L9" s="880"/>
      <c r="M9" s="887"/>
      <c r="N9" s="887"/>
      <c r="O9" s="880"/>
      <c r="P9" s="880"/>
    </row>
    <row r="10" spans="1:16" x14ac:dyDescent="0.35">
      <c r="A10" s="663" t="s">
        <v>61</v>
      </c>
      <c r="B10" s="624" t="s">
        <v>62</v>
      </c>
      <c r="C10" s="664" t="s">
        <v>265</v>
      </c>
      <c r="D10" s="812"/>
      <c r="E10" s="663" t="s">
        <v>266</v>
      </c>
      <c r="F10" s="663" t="s">
        <v>267</v>
      </c>
      <c r="G10" s="663"/>
      <c r="H10" s="663" t="s">
        <v>541</v>
      </c>
      <c r="I10" s="663" t="s">
        <v>542</v>
      </c>
      <c r="J10" s="665" t="s">
        <v>543</v>
      </c>
      <c r="K10" s="665" t="s">
        <v>104</v>
      </c>
      <c r="L10" s="665" t="s">
        <v>545</v>
      </c>
      <c r="M10" s="665" t="s">
        <v>546</v>
      </c>
      <c r="N10" s="665" t="s">
        <v>547</v>
      </c>
      <c r="O10" s="665" t="s">
        <v>548</v>
      </c>
      <c r="P10" s="665" t="s">
        <v>549</v>
      </c>
    </row>
    <row r="11" spans="1:16" x14ac:dyDescent="0.35">
      <c r="A11" s="768"/>
      <c r="B11" s="769" t="s">
        <v>370</v>
      </c>
      <c r="C11" s="770">
        <f t="shared" ref="C11:L11" si="0">C12+C109</f>
        <v>320663794140</v>
      </c>
      <c r="D11" s="770">
        <f t="shared" si="0"/>
        <v>82285474769</v>
      </c>
      <c r="E11" s="770">
        <f t="shared" si="0"/>
        <v>174244173863</v>
      </c>
      <c r="F11" s="770">
        <f t="shared" si="0"/>
        <v>146419620277</v>
      </c>
      <c r="G11" s="770">
        <f t="shared" si="0"/>
        <v>0</v>
      </c>
      <c r="H11" s="770">
        <f t="shared" si="0"/>
        <v>291106449813</v>
      </c>
      <c r="I11" s="770">
        <f t="shared" si="0"/>
        <v>145253363756</v>
      </c>
      <c r="J11" s="770">
        <f t="shared" si="0"/>
        <v>137868831143</v>
      </c>
      <c r="K11" s="770">
        <f t="shared" si="0"/>
        <v>0</v>
      </c>
      <c r="L11" s="770">
        <f t="shared" si="0"/>
        <v>7984254914</v>
      </c>
      <c r="M11" s="771"/>
      <c r="N11" s="771">
        <f>I11/E11</f>
        <v>0.8336196300612374</v>
      </c>
      <c r="O11" s="772"/>
      <c r="P11" s="773"/>
    </row>
    <row r="12" spans="1:16" x14ac:dyDescent="0.35">
      <c r="A12" s="768" t="s">
        <v>61</v>
      </c>
      <c r="B12" s="769" t="s">
        <v>550</v>
      </c>
      <c r="C12" s="770">
        <f>C13+C16+C28+C38+C40+C102+C105+C107</f>
        <v>174244173863</v>
      </c>
      <c r="D12" s="770">
        <f>'NĐ31- Biểu 52- QT chi'!C14</f>
        <v>82285474769</v>
      </c>
      <c r="E12" s="770">
        <f>E13+E16+E28+E38+E40+E102+E105+E107</f>
        <v>174244173863</v>
      </c>
      <c r="F12" s="770">
        <f t="shared" ref="F12:I12" si="1">F13+F16+F28+F38+F40+F102+F105+F107</f>
        <v>0</v>
      </c>
      <c r="G12" s="770">
        <f t="shared" si="1"/>
        <v>0</v>
      </c>
      <c r="H12" s="770">
        <f t="shared" si="1"/>
        <v>145253363756</v>
      </c>
      <c r="I12" s="770">
        <f t="shared" si="1"/>
        <v>145253363756</v>
      </c>
      <c r="J12" s="770"/>
      <c r="K12" s="770"/>
      <c r="L12" s="770"/>
      <c r="M12" s="771"/>
      <c r="N12" s="771">
        <f t="shared" ref="N12:N75" si="2">I12/E12</f>
        <v>0.8336196300612374</v>
      </c>
      <c r="O12" s="771"/>
      <c r="P12" s="773"/>
    </row>
    <row r="13" spans="1:16" s="652" customFormat="1" ht="15" x14ac:dyDescent="0.3">
      <c r="A13" s="791" t="s">
        <v>169</v>
      </c>
      <c r="B13" s="792" t="s">
        <v>3149</v>
      </c>
      <c r="C13" s="770">
        <f>E13+F13</f>
        <v>1595270676.9999995</v>
      </c>
      <c r="D13" s="770"/>
      <c r="E13" s="793">
        <f t="shared" ref="E13" si="3">SUM(E14:E15)</f>
        <v>1595270676.9999995</v>
      </c>
      <c r="F13" s="770"/>
      <c r="G13" s="770"/>
      <c r="H13" s="770">
        <f>I13+J13</f>
        <v>1535270677</v>
      </c>
      <c r="I13" s="793">
        <f t="shared" ref="I13" si="4">SUM(I14:I15)</f>
        <v>1535270677</v>
      </c>
      <c r="J13" s="770"/>
      <c r="K13" s="770"/>
      <c r="L13" s="770"/>
      <c r="M13" s="771"/>
      <c r="N13" s="771">
        <f t="shared" si="2"/>
        <v>0.96238882788666746</v>
      </c>
      <c r="O13" s="771"/>
      <c r="P13" s="773"/>
    </row>
    <row r="14" spans="1:16" ht="31" x14ac:dyDescent="0.35">
      <c r="A14" s="794">
        <v>1</v>
      </c>
      <c r="B14" s="795" t="s">
        <v>3150</v>
      </c>
      <c r="C14" s="778">
        <f t="shared" ref="C14:C77" si="5">E14+F14</f>
        <v>641464000</v>
      </c>
      <c r="D14" s="778"/>
      <c r="E14" s="796">
        <v>641464000</v>
      </c>
      <c r="F14" s="778"/>
      <c r="G14" s="778"/>
      <c r="H14" s="778">
        <f t="shared" ref="H14:H77" si="6">I14+J14</f>
        <v>581464000</v>
      </c>
      <c r="I14" s="796">
        <v>581464000</v>
      </c>
      <c r="J14" s="778"/>
      <c r="K14" s="778"/>
      <c r="L14" s="778"/>
      <c r="M14" s="781"/>
      <c r="N14" s="781">
        <f t="shared" si="2"/>
        <v>0.90646396368307491</v>
      </c>
      <c r="O14" s="781"/>
      <c r="P14" s="780"/>
    </row>
    <row r="15" spans="1:16" ht="31" x14ac:dyDescent="0.35">
      <c r="A15" s="794">
        <v>2</v>
      </c>
      <c r="B15" s="795" t="s">
        <v>3151</v>
      </c>
      <c r="C15" s="778">
        <f t="shared" si="5"/>
        <v>953806676.99999952</v>
      </c>
      <c r="D15" s="778"/>
      <c r="E15" s="796">
        <v>953806676.99999952</v>
      </c>
      <c r="F15" s="778"/>
      <c r="G15" s="778"/>
      <c r="H15" s="778">
        <f t="shared" si="6"/>
        <v>953806677</v>
      </c>
      <c r="I15" s="796">
        <v>953806677</v>
      </c>
      <c r="J15" s="778"/>
      <c r="K15" s="778"/>
      <c r="L15" s="778"/>
      <c r="M15" s="781"/>
      <c r="N15" s="781">
        <f t="shared" si="2"/>
        <v>1.0000000000000004</v>
      </c>
      <c r="O15" s="781"/>
      <c r="P15" s="780"/>
    </row>
    <row r="16" spans="1:16" s="652" customFormat="1" ht="15" x14ac:dyDescent="0.3">
      <c r="A16" s="791" t="s">
        <v>125</v>
      </c>
      <c r="B16" s="792" t="s">
        <v>3152</v>
      </c>
      <c r="C16" s="770">
        <f t="shared" si="5"/>
        <v>24838470388</v>
      </c>
      <c r="D16" s="770"/>
      <c r="E16" s="793">
        <f t="shared" ref="E16" si="7">SUM(E17:E27)</f>
        <v>24838470388</v>
      </c>
      <c r="F16" s="770"/>
      <c r="G16" s="770"/>
      <c r="H16" s="770">
        <f t="shared" si="6"/>
        <v>22704744311</v>
      </c>
      <c r="I16" s="793">
        <f t="shared" ref="I16" si="8">SUM(I17:I27)</f>
        <v>22704744311</v>
      </c>
      <c r="J16" s="770"/>
      <c r="K16" s="770"/>
      <c r="L16" s="770"/>
      <c r="M16" s="771"/>
      <c r="N16" s="771">
        <f t="shared" si="2"/>
        <v>0.91409591477779373</v>
      </c>
      <c r="O16" s="771"/>
      <c r="P16" s="773"/>
    </row>
    <row r="17" spans="1:16" ht="31" x14ac:dyDescent="0.35">
      <c r="A17" s="794">
        <v>1</v>
      </c>
      <c r="B17" s="795" t="s">
        <v>3153</v>
      </c>
      <c r="C17" s="778">
        <f t="shared" si="5"/>
        <v>7070000</v>
      </c>
      <c r="D17" s="778"/>
      <c r="E17" s="796">
        <v>7070000</v>
      </c>
      <c r="F17" s="778"/>
      <c r="G17" s="778"/>
      <c r="H17" s="778">
        <f t="shared" si="6"/>
        <v>2160000</v>
      </c>
      <c r="I17" s="796">
        <v>2160000</v>
      </c>
      <c r="J17" s="778"/>
      <c r="K17" s="778"/>
      <c r="L17" s="778"/>
      <c r="M17" s="781"/>
      <c r="N17" s="781">
        <f t="shared" si="2"/>
        <v>0.30551626591230552</v>
      </c>
      <c r="O17" s="781"/>
      <c r="P17" s="780"/>
    </row>
    <row r="18" spans="1:16" ht="31" x14ac:dyDescent="0.35">
      <c r="A18" s="794">
        <v>2</v>
      </c>
      <c r="B18" s="797" t="s">
        <v>3154</v>
      </c>
      <c r="C18" s="778">
        <f t="shared" si="5"/>
        <v>166974200</v>
      </c>
      <c r="D18" s="778"/>
      <c r="E18" s="796">
        <v>166974200</v>
      </c>
      <c r="F18" s="778"/>
      <c r="G18" s="778"/>
      <c r="H18" s="778">
        <f t="shared" si="6"/>
        <v>0</v>
      </c>
      <c r="I18" s="796"/>
      <c r="J18" s="778"/>
      <c r="K18" s="778"/>
      <c r="L18" s="778"/>
      <c r="M18" s="781"/>
      <c r="N18" s="781">
        <f t="shared" si="2"/>
        <v>0</v>
      </c>
      <c r="O18" s="781"/>
      <c r="P18" s="780"/>
    </row>
    <row r="19" spans="1:16" ht="31" x14ac:dyDescent="0.35">
      <c r="A19" s="794">
        <v>3</v>
      </c>
      <c r="B19" s="795" t="s">
        <v>3155</v>
      </c>
      <c r="C19" s="778">
        <f t="shared" si="5"/>
        <v>218814344</v>
      </c>
      <c r="D19" s="778"/>
      <c r="E19" s="796">
        <v>218814344</v>
      </c>
      <c r="F19" s="778"/>
      <c r="G19" s="778"/>
      <c r="H19" s="778">
        <f t="shared" si="6"/>
        <v>127414344</v>
      </c>
      <c r="I19" s="796">
        <v>127414344</v>
      </c>
      <c r="J19" s="778"/>
      <c r="K19" s="778"/>
      <c r="L19" s="778"/>
      <c r="M19" s="781"/>
      <c r="N19" s="781">
        <f t="shared" si="2"/>
        <v>0.58229429419855583</v>
      </c>
      <c r="O19" s="781"/>
      <c r="P19" s="780"/>
    </row>
    <row r="20" spans="1:16" ht="46.5" x14ac:dyDescent="0.35">
      <c r="A20" s="794">
        <v>4</v>
      </c>
      <c r="B20" s="795" t="s">
        <v>3156</v>
      </c>
      <c r="C20" s="778">
        <f t="shared" si="5"/>
        <v>188214844</v>
      </c>
      <c r="D20" s="778"/>
      <c r="E20" s="796">
        <v>188214844</v>
      </c>
      <c r="F20" s="778"/>
      <c r="G20" s="778"/>
      <c r="H20" s="778">
        <f t="shared" si="6"/>
        <v>138690844</v>
      </c>
      <c r="I20" s="796">
        <v>138690844</v>
      </c>
      <c r="J20" s="778"/>
      <c r="K20" s="778"/>
      <c r="L20" s="778"/>
      <c r="M20" s="781"/>
      <c r="N20" s="781">
        <f t="shared" si="2"/>
        <v>0.73687516378888795</v>
      </c>
      <c r="O20" s="781"/>
      <c r="P20" s="780"/>
    </row>
    <row r="21" spans="1:16" ht="31" x14ac:dyDescent="0.35">
      <c r="A21" s="794">
        <v>5</v>
      </c>
      <c r="B21" s="795" t="s">
        <v>3157</v>
      </c>
      <c r="C21" s="778">
        <f t="shared" si="5"/>
        <v>8426967000.000001</v>
      </c>
      <c r="D21" s="778"/>
      <c r="E21" s="796">
        <v>8426967000.000001</v>
      </c>
      <c r="F21" s="778"/>
      <c r="G21" s="778"/>
      <c r="H21" s="778">
        <f t="shared" si="6"/>
        <v>8426966000</v>
      </c>
      <c r="I21" s="796">
        <v>8426966000</v>
      </c>
      <c r="J21" s="778"/>
      <c r="K21" s="778"/>
      <c r="L21" s="778"/>
      <c r="M21" s="781"/>
      <c r="N21" s="781">
        <f t="shared" si="2"/>
        <v>0.99999988133334317</v>
      </c>
      <c r="O21" s="781"/>
      <c r="P21" s="780"/>
    </row>
    <row r="22" spans="1:16" ht="31" x14ac:dyDescent="0.35">
      <c r="A22" s="794">
        <v>6</v>
      </c>
      <c r="B22" s="795" t="s">
        <v>3158</v>
      </c>
      <c r="C22" s="778">
        <f t="shared" si="5"/>
        <v>2787960000</v>
      </c>
      <c r="D22" s="778"/>
      <c r="E22" s="796">
        <v>2787960000</v>
      </c>
      <c r="F22" s="778"/>
      <c r="G22" s="778"/>
      <c r="H22" s="778">
        <f t="shared" si="6"/>
        <v>2787959000</v>
      </c>
      <c r="I22" s="796">
        <v>2787959000</v>
      </c>
      <c r="J22" s="778"/>
      <c r="K22" s="778"/>
      <c r="L22" s="778"/>
      <c r="M22" s="781"/>
      <c r="N22" s="781">
        <f t="shared" si="2"/>
        <v>0.99999964131479646</v>
      </c>
      <c r="O22" s="781"/>
      <c r="P22" s="780"/>
    </row>
    <row r="23" spans="1:16" ht="31" x14ac:dyDescent="0.35">
      <c r="A23" s="794">
        <v>7</v>
      </c>
      <c r="B23" s="798" t="s">
        <v>3159</v>
      </c>
      <c r="C23" s="778">
        <f t="shared" si="5"/>
        <v>276928000</v>
      </c>
      <c r="D23" s="778"/>
      <c r="E23" s="799">
        <v>276928000</v>
      </c>
      <c r="F23" s="778"/>
      <c r="G23" s="778"/>
      <c r="H23" s="778">
        <f t="shared" si="6"/>
        <v>276927422</v>
      </c>
      <c r="I23" s="799">
        <v>276927422</v>
      </c>
      <c r="J23" s="778"/>
      <c r="K23" s="778"/>
      <c r="L23" s="778"/>
      <c r="M23" s="781"/>
      <c r="N23" s="781">
        <f t="shared" si="2"/>
        <v>0.99999791281488326</v>
      </c>
      <c r="O23" s="781"/>
      <c r="P23" s="780"/>
    </row>
    <row r="24" spans="1:16" ht="62" x14ac:dyDescent="0.35">
      <c r="A24" s="794">
        <v>8</v>
      </c>
      <c r="B24" s="795" t="s">
        <v>3160</v>
      </c>
      <c r="C24" s="778">
        <f t="shared" si="5"/>
        <v>10352905000</v>
      </c>
      <c r="D24" s="778"/>
      <c r="E24" s="796">
        <v>10352905000</v>
      </c>
      <c r="F24" s="778"/>
      <c r="G24" s="778"/>
      <c r="H24" s="778">
        <f t="shared" si="6"/>
        <v>8644331301</v>
      </c>
      <c r="I24" s="796">
        <v>8644331301</v>
      </c>
      <c r="J24" s="778"/>
      <c r="K24" s="778"/>
      <c r="L24" s="778"/>
      <c r="M24" s="781"/>
      <c r="N24" s="781">
        <f t="shared" si="2"/>
        <v>0.83496673648603947</v>
      </c>
      <c r="O24" s="781"/>
      <c r="P24" s="780"/>
    </row>
    <row r="25" spans="1:16" ht="31" x14ac:dyDescent="0.35">
      <c r="A25" s="794">
        <v>9</v>
      </c>
      <c r="B25" s="795" t="s">
        <v>3161</v>
      </c>
      <c r="C25" s="778">
        <f t="shared" si="5"/>
        <v>552769000</v>
      </c>
      <c r="D25" s="778"/>
      <c r="E25" s="796">
        <v>552769000</v>
      </c>
      <c r="F25" s="778"/>
      <c r="G25" s="778"/>
      <c r="H25" s="778">
        <f t="shared" si="6"/>
        <v>552769000</v>
      </c>
      <c r="I25" s="796">
        <v>552769000</v>
      </c>
      <c r="J25" s="778"/>
      <c r="K25" s="778"/>
      <c r="L25" s="778"/>
      <c r="M25" s="781"/>
      <c r="N25" s="781">
        <f t="shared" si="2"/>
        <v>1</v>
      </c>
      <c r="O25" s="781"/>
      <c r="P25" s="780"/>
    </row>
    <row r="26" spans="1:16" ht="31" x14ac:dyDescent="0.35">
      <c r="A26" s="794">
        <v>10</v>
      </c>
      <c r="B26" s="795" t="s">
        <v>3162</v>
      </c>
      <c r="C26" s="778">
        <f t="shared" si="5"/>
        <v>800000000</v>
      </c>
      <c r="D26" s="778"/>
      <c r="E26" s="796">
        <v>800000000</v>
      </c>
      <c r="F26" s="778"/>
      <c r="G26" s="778"/>
      <c r="H26" s="778">
        <f t="shared" si="6"/>
        <v>764197400</v>
      </c>
      <c r="I26" s="796">
        <v>764197400</v>
      </c>
      <c r="J26" s="778"/>
      <c r="K26" s="778"/>
      <c r="L26" s="778"/>
      <c r="M26" s="781"/>
      <c r="N26" s="781">
        <f t="shared" si="2"/>
        <v>0.95524675000000003</v>
      </c>
      <c r="O26" s="781"/>
      <c r="P26" s="780"/>
    </row>
    <row r="27" spans="1:16" ht="31" x14ac:dyDescent="0.35">
      <c r="A27" s="794">
        <v>11</v>
      </c>
      <c r="B27" s="795" t="s">
        <v>3163</v>
      </c>
      <c r="C27" s="778">
        <f t="shared" si="5"/>
        <v>1059867999.9999999</v>
      </c>
      <c r="D27" s="778"/>
      <c r="E27" s="796">
        <v>1059867999.9999999</v>
      </c>
      <c r="F27" s="778"/>
      <c r="G27" s="778"/>
      <c r="H27" s="778">
        <f t="shared" si="6"/>
        <v>983329000</v>
      </c>
      <c r="I27" s="796">
        <v>983329000</v>
      </c>
      <c r="J27" s="778"/>
      <c r="K27" s="778"/>
      <c r="L27" s="778"/>
      <c r="M27" s="781"/>
      <c r="N27" s="781">
        <f t="shared" si="2"/>
        <v>0.92778440334079348</v>
      </c>
      <c r="O27" s="781"/>
      <c r="P27" s="780"/>
    </row>
    <row r="28" spans="1:16" s="652" customFormat="1" ht="15" x14ac:dyDescent="0.3">
      <c r="A28" s="791" t="s">
        <v>143</v>
      </c>
      <c r="B28" s="792" t="s">
        <v>3164</v>
      </c>
      <c r="C28" s="770">
        <f t="shared" si="5"/>
        <v>14455757000</v>
      </c>
      <c r="D28" s="770"/>
      <c r="E28" s="793">
        <f t="shared" ref="E28" si="9">SUM(E29:E37)</f>
        <v>14455757000</v>
      </c>
      <c r="F28" s="770"/>
      <c r="G28" s="770"/>
      <c r="H28" s="770">
        <f t="shared" si="6"/>
        <v>14363059682</v>
      </c>
      <c r="I28" s="793">
        <f t="shared" ref="I28" si="10">SUM(I29:I37)</f>
        <v>14363059682</v>
      </c>
      <c r="J28" s="770"/>
      <c r="K28" s="770"/>
      <c r="L28" s="770"/>
      <c r="M28" s="771"/>
      <c r="N28" s="771">
        <f t="shared" si="2"/>
        <v>0.99358751547912716</v>
      </c>
      <c r="O28" s="771"/>
      <c r="P28" s="773"/>
    </row>
    <row r="29" spans="1:16" x14ac:dyDescent="0.35">
      <c r="A29" s="794">
        <v>1</v>
      </c>
      <c r="B29" s="795" t="s">
        <v>3165</v>
      </c>
      <c r="C29" s="778">
        <f t="shared" si="5"/>
        <v>1221619000</v>
      </c>
      <c r="D29" s="778"/>
      <c r="E29" s="796">
        <v>1221619000</v>
      </c>
      <c r="F29" s="778"/>
      <c r="G29" s="778"/>
      <c r="H29" s="778">
        <f t="shared" si="6"/>
        <v>1202443000</v>
      </c>
      <c r="I29" s="796">
        <v>1202443000</v>
      </c>
      <c r="J29" s="778"/>
      <c r="K29" s="778"/>
      <c r="L29" s="778"/>
      <c r="M29" s="781"/>
      <c r="N29" s="781">
        <f t="shared" si="2"/>
        <v>0.98430279817193411</v>
      </c>
      <c r="O29" s="781"/>
      <c r="P29" s="780"/>
    </row>
    <row r="30" spans="1:16" x14ac:dyDescent="0.35">
      <c r="A30" s="794">
        <v>2</v>
      </c>
      <c r="B30" s="795" t="s">
        <v>3166</v>
      </c>
      <c r="C30" s="778">
        <f t="shared" si="5"/>
        <v>1043867000</v>
      </c>
      <c r="D30" s="778"/>
      <c r="E30" s="796">
        <v>1043867000</v>
      </c>
      <c r="F30" s="778"/>
      <c r="G30" s="778"/>
      <c r="H30" s="778">
        <f t="shared" si="6"/>
        <v>1043559000</v>
      </c>
      <c r="I30" s="796">
        <v>1043559000</v>
      </c>
      <c r="J30" s="778"/>
      <c r="K30" s="778"/>
      <c r="L30" s="778"/>
      <c r="M30" s="781"/>
      <c r="N30" s="781">
        <f t="shared" si="2"/>
        <v>0.99970494325426518</v>
      </c>
      <c r="O30" s="781"/>
      <c r="P30" s="780"/>
    </row>
    <row r="31" spans="1:16" x14ac:dyDescent="0.35">
      <c r="A31" s="794">
        <v>3</v>
      </c>
      <c r="B31" s="795" t="s">
        <v>3167</v>
      </c>
      <c r="C31" s="778">
        <f t="shared" si="5"/>
        <v>4320000</v>
      </c>
      <c r="D31" s="778"/>
      <c r="E31" s="796">
        <v>4320000</v>
      </c>
      <c r="F31" s="778"/>
      <c r="G31" s="778"/>
      <c r="H31" s="778">
        <f t="shared" si="6"/>
        <v>4320000</v>
      </c>
      <c r="I31" s="796">
        <v>4320000</v>
      </c>
      <c r="J31" s="778"/>
      <c r="K31" s="778"/>
      <c r="L31" s="778"/>
      <c r="M31" s="781"/>
      <c r="N31" s="781">
        <f t="shared" si="2"/>
        <v>1</v>
      </c>
      <c r="O31" s="781"/>
      <c r="P31" s="780"/>
    </row>
    <row r="32" spans="1:16" x14ac:dyDescent="0.35">
      <c r="A32" s="794">
        <v>4</v>
      </c>
      <c r="B32" s="795" t="s">
        <v>3168</v>
      </c>
      <c r="C32" s="778">
        <f t="shared" si="5"/>
        <v>4320000</v>
      </c>
      <c r="D32" s="778"/>
      <c r="E32" s="796">
        <v>4320000</v>
      </c>
      <c r="F32" s="778"/>
      <c r="G32" s="778"/>
      <c r="H32" s="778">
        <f t="shared" si="6"/>
        <v>4320000</v>
      </c>
      <c r="I32" s="796">
        <v>4320000</v>
      </c>
      <c r="J32" s="778"/>
      <c r="K32" s="778"/>
      <c r="L32" s="778"/>
      <c r="M32" s="781"/>
      <c r="N32" s="781">
        <f t="shared" si="2"/>
        <v>1</v>
      </c>
      <c r="O32" s="781"/>
      <c r="P32" s="780"/>
    </row>
    <row r="33" spans="1:16" x14ac:dyDescent="0.35">
      <c r="A33" s="794">
        <v>5</v>
      </c>
      <c r="B33" s="795" t="s">
        <v>3169</v>
      </c>
      <c r="C33" s="778">
        <f t="shared" si="5"/>
        <v>4320000</v>
      </c>
      <c r="D33" s="778"/>
      <c r="E33" s="796">
        <v>4320000</v>
      </c>
      <c r="F33" s="778"/>
      <c r="G33" s="778"/>
      <c r="H33" s="778">
        <f t="shared" si="6"/>
        <v>4320000</v>
      </c>
      <c r="I33" s="796">
        <v>4320000</v>
      </c>
      <c r="J33" s="778"/>
      <c r="K33" s="778"/>
      <c r="L33" s="778"/>
      <c r="M33" s="781"/>
      <c r="N33" s="781">
        <f t="shared" si="2"/>
        <v>1</v>
      </c>
      <c r="O33" s="781"/>
      <c r="P33" s="780"/>
    </row>
    <row r="34" spans="1:16" ht="31" x14ac:dyDescent="0.35">
      <c r="A34" s="794">
        <v>6</v>
      </c>
      <c r="B34" s="795" t="s">
        <v>3170</v>
      </c>
      <c r="C34" s="778">
        <f t="shared" si="5"/>
        <v>4263126000</v>
      </c>
      <c r="D34" s="778"/>
      <c r="E34" s="796">
        <v>4263126000</v>
      </c>
      <c r="F34" s="778"/>
      <c r="G34" s="778"/>
      <c r="H34" s="778">
        <f t="shared" si="6"/>
        <v>4263126000</v>
      </c>
      <c r="I34" s="796">
        <v>4263126000</v>
      </c>
      <c r="J34" s="778"/>
      <c r="K34" s="778"/>
      <c r="L34" s="778"/>
      <c r="M34" s="781"/>
      <c r="N34" s="781">
        <f t="shared" si="2"/>
        <v>1</v>
      </c>
      <c r="O34" s="781"/>
      <c r="P34" s="780"/>
    </row>
    <row r="35" spans="1:16" ht="31" x14ac:dyDescent="0.35">
      <c r="A35" s="794">
        <v>7</v>
      </c>
      <c r="B35" s="795" t="s">
        <v>3171</v>
      </c>
      <c r="C35" s="778">
        <f t="shared" si="5"/>
        <v>4714909000</v>
      </c>
      <c r="D35" s="778"/>
      <c r="E35" s="796">
        <v>4714909000</v>
      </c>
      <c r="F35" s="778"/>
      <c r="G35" s="778"/>
      <c r="H35" s="778">
        <f t="shared" si="6"/>
        <v>4714908682</v>
      </c>
      <c r="I35" s="796">
        <v>4714908682</v>
      </c>
      <c r="J35" s="778"/>
      <c r="K35" s="778"/>
      <c r="L35" s="778"/>
      <c r="M35" s="781"/>
      <c r="N35" s="781">
        <f t="shared" si="2"/>
        <v>0.9999999325543717</v>
      </c>
      <c r="O35" s="781"/>
      <c r="P35" s="780"/>
    </row>
    <row r="36" spans="1:16" ht="31" x14ac:dyDescent="0.35">
      <c r="A36" s="794">
        <v>8</v>
      </c>
      <c r="B36" s="795" t="s">
        <v>3172</v>
      </c>
      <c r="C36" s="778">
        <f t="shared" si="5"/>
        <v>2185961000</v>
      </c>
      <c r="D36" s="778"/>
      <c r="E36" s="796">
        <v>2185961000</v>
      </c>
      <c r="F36" s="778"/>
      <c r="G36" s="778"/>
      <c r="H36" s="778">
        <f t="shared" si="6"/>
        <v>2185961000</v>
      </c>
      <c r="I36" s="796">
        <v>2185961000</v>
      </c>
      <c r="J36" s="778"/>
      <c r="K36" s="778"/>
      <c r="L36" s="778"/>
      <c r="M36" s="781"/>
      <c r="N36" s="781">
        <f t="shared" si="2"/>
        <v>1</v>
      </c>
      <c r="O36" s="781"/>
      <c r="P36" s="780"/>
    </row>
    <row r="37" spans="1:16" ht="46.5" x14ac:dyDescent="0.35">
      <c r="A37" s="794">
        <v>9</v>
      </c>
      <c r="B37" s="795" t="s">
        <v>3173</v>
      </c>
      <c r="C37" s="778">
        <f t="shared" si="5"/>
        <v>1013315000</v>
      </c>
      <c r="D37" s="778"/>
      <c r="E37" s="796">
        <v>1013315000</v>
      </c>
      <c r="F37" s="778"/>
      <c r="G37" s="778"/>
      <c r="H37" s="778">
        <f t="shared" si="6"/>
        <v>940102000</v>
      </c>
      <c r="I37" s="796">
        <v>940102000</v>
      </c>
      <c r="J37" s="778"/>
      <c r="K37" s="778"/>
      <c r="L37" s="778"/>
      <c r="M37" s="781"/>
      <c r="N37" s="781">
        <f t="shared" si="2"/>
        <v>0.92774902177506502</v>
      </c>
      <c r="O37" s="781"/>
      <c r="P37" s="780"/>
    </row>
    <row r="38" spans="1:16" s="652" customFormat="1" x14ac:dyDescent="0.3">
      <c r="A38" s="791" t="s">
        <v>153</v>
      </c>
      <c r="B38" s="792" t="s">
        <v>3174</v>
      </c>
      <c r="C38" s="770">
        <f t="shared" si="5"/>
        <v>1000000000</v>
      </c>
      <c r="D38" s="770"/>
      <c r="E38" s="793">
        <f t="shared" ref="E38" si="11">SUM(E39)</f>
        <v>1000000000</v>
      </c>
      <c r="F38" s="770"/>
      <c r="G38" s="770"/>
      <c r="H38" s="770">
        <f t="shared" si="6"/>
        <v>0</v>
      </c>
      <c r="I38" s="793">
        <f t="shared" ref="I38" si="12">SUM(I39)</f>
        <v>0</v>
      </c>
      <c r="J38" s="770"/>
      <c r="K38" s="770"/>
      <c r="L38" s="770"/>
      <c r="M38" s="771"/>
      <c r="N38" s="781">
        <f t="shared" si="2"/>
        <v>0</v>
      </c>
      <c r="O38" s="771"/>
      <c r="P38" s="773"/>
    </row>
    <row r="39" spans="1:16" ht="31" x14ac:dyDescent="0.35">
      <c r="A39" s="794">
        <v>1</v>
      </c>
      <c r="B39" s="795" t="s">
        <v>3175</v>
      </c>
      <c r="C39" s="778">
        <f t="shared" si="5"/>
        <v>1000000000</v>
      </c>
      <c r="D39" s="778"/>
      <c r="E39" s="796">
        <v>1000000000</v>
      </c>
      <c r="F39" s="778"/>
      <c r="G39" s="778"/>
      <c r="H39" s="778">
        <f t="shared" si="6"/>
        <v>0</v>
      </c>
      <c r="I39" s="796"/>
      <c r="J39" s="778"/>
      <c r="K39" s="778"/>
      <c r="L39" s="778"/>
      <c r="M39" s="781"/>
      <c r="N39" s="781">
        <f t="shared" si="2"/>
        <v>0</v>
      </c>
      <c r="O39" s="781"/>
      <c r="P39" s="780"/>
    </row>
    <row r="40" spans="1:16" s="652" customFormat="1" ht="15" x14ac:dyDescent="0.3">
      <c r="A40" s="791" t="s">
        <v>155</v>
      </c>
      <c r="B40" s="792" t="s">
        <v>3176</v>
      </c>
      <c r="C40" s="770">
        <f t="shared" si="5"/>
        <v>129302941798</v>
      </c>
      <c r="D40" s="770"/>
      <c r="E40" s="793">
        <f t="shared" ref="E40" si="13">E41+E95</f>
        <v>129302941798</v>
      </c>
      <c r="F40" s="770"/>
      <c r="G40" s="770"/>
      <c r="H40" s="770">
        <f t="shared" si="6"/>
        <v>105598555086</v>
      </c>
      <c r="I40" s="793">
        <f t="shared" ref="I40" si="14">I41+I95</f>
        <v>105598555086</v>
      </c>
      <c r="J40" s="770"/>
      <c r="K40" s="770"/>
      <c r="L40" s="770"/>
      <c r="M40" s="771"/>
      <c r="N40" s="771">
        <f t="shared" si="2"/>
        <v>0.81667558075336344</v>
      </c>
      <c r="O40" s="771"/>
      <c r="P40" s="773"/>
    </row>
    <row r="41" spans="1:16" s="790" customFormat="1" x14ac:dyDescent="0.35">
      <c r="A41" s="800" t="s">
        <v>3177</v>
      </c>
      <c r="B41" s="801" t="s">
        <v>3178</v>
      </c>
      <c r="C41" s="787">
        <f t="shared" si="5"/>
        <v>106434958798</v>
      </c>
      <c r="D41" s="787"/>
      <c r="E41" s="802">
        <f>SUM(E42:E94)</f>
        <v>106434958798</v>
      </c>
      <c r="F41" s="787"/>
      <c r="G41" s="787"/>
      <c r="H41" s="787">
        <f t="shared" si="6"/>
        <v>85374183505</v>
      </c>
      <c r="I41" s="802">
        <f>SUM(I42:I94)</f>
        <v>85374183505</v>
      </c>
      <c r="J41" s="787"/>
      <c r="K41" s="787"/>
      <c r="L41" s="787"/>
      <c r="M41" s="788"/>
      <c r="N41" s="771">
        <f t="shared" si="2"/>
        <v>0.80212539629041746</v>
      </c>
      <c r="O41" s="788"/>
      <c r="P41" s="789"/>
    </row>
    <row r="42" spans="1:16" ht="46.5" x14ac:dyDescent="0.35">
      <c r="A42" s="794">
        <v>1</v>
      </c>
      <c r="B42" s="795" t="s">
        <v>3179</v>
      </c>
      <c r="C42" s="778">
        <f t="shared" si="5"/>
        <v>35252018</v>
      </c>
      <c r="D42" s="778"/>
      <c r="E42" s="796">
        <v>35252018</v>
      </c>
      <c r="F42" s="778"/>
      <c r="G42" s="778"/>
      <c r="H42" s="778">
        <f t="shared" si="6"/>
        <v>35252018</v>
      </c>
      <c r="I42" s="796">
        <v>35252018</v>
      </c>
      <c r="J42" s="778"/>
      <c r="K42" s="778"/>
      <c r="L42" s="778"/>
      <c r="M42" s="781"/>
      <c r="N42" s="781">
        <f t="shared" si="2"/>
        <v>1</v>
      </c>
      <c r="O42" s="781"/>
      <c r="P42" s="780"/>
    </row>
    <row r="43" spans="1:16" ht="46.5" x14ac:dyDescent="0.35">
      <c r="A43" s="794">
        <v>2</v>
      </c>
      <c r="B43" s="795" t="s">
        <v>3180</v>
      </c>
      <c r="C43" s="778">
        <f t="shared" si="5"/>
        <v>204043000</v>
      </c>
      <c r="D43" s="778"/>
      <c r="E43" s="796">
        <v>204043000</v>
      </c>
      <c r="F43" s="778"/>
      <c r="G43" s="778"/>
      <c r="H43" s="778">
        <f t="shared" si="6"/>
        <v>199723000</v>
      </c>
      <c r="I43" s="796">
        <v>199723000</v>
      </c>
      <c r="J43" s="778"/>
      <c r="K43" s="778"/>
      <c r="L43" s="778"/>
      <c r="M43" s="781"/>
      <c r="N43" s="781">
        <f t="shared" si="2"/>
        <v>0.97882799213891192</v>
      </c>
      <c r="O43" s="781"/>
      <c r="P43" s="780"/>
    </row>
    <row r="44" spans="1:16" ht="46.5" x14ac:dyDescent="0.35">
      <c r="A44" s="794">
        <v>3</v>
      </c>
      <c r="B44" s="795" t="s">
        <v>3181</v>
      </c>
      <c r="C44" s="778">
        <f t="shared" si="5"/>
        <v>388568000</v>
      </c>
      <c r="D44" s="778"/>
      <c r="E44" s="796">
        <v>388568000</v>
      </c>
      <c r="F44" s="778"/>
      <c r="G44" s="778"/>
      <c r="H44" s="778">
        <f t="shared" si="6"/>
        <v>388568000</v>
      </c>
      <c r="I44" s="796">
        <v>388568000</v>
      </c>
      <c r="J44" s="778"/>
      <c r="K44" s="778"/>
      <c r="L44" s="778"/>
      <c r="M44" s="781"/>
      <c r="N44" s="781">
        <f t="shared" si="2"/>
        <v>1</v>
      </c>
      <c r="O44" s="781"/>
      <c r="P44" s="780"/>
    </row>
    <row r="45" spans="1:16" ht="31" x14ac:dyDescent="0.35">
      <c r="A45" s="794">
        <v>4</v>
      </c>
      <c r="B45" s="795" t="s">
        <v>3182</v>
      </c>
      <c r="C45" s="778">
        <f t="shared" si="5"/>
        <v>1820179200</v>
      </c>
      <c r="D45" s="778"/>
      <c r="E45" s="796">
        <v>1820179200</v>
      </c>
      <c r="F45" s="778"/>
      <c r="G45" s="778"/>
      <c r="H45" s="778">
        <f t="shared" si="6"/>
        <v>1820179200</v>
      </c>
      <c r="I45" s="796">
        <v>1820179200</v>
      </c>
      <c r="J45" s="778"/>
      <c r="K45" s="778"/>
      <c r="L45" s="778"/>
      <c r="M45" s="781"/>
      <c r="N45" s="781">
        <f t="shared" si="2"/>
        <v>1</v>
      </c>
      <c r="O45" s="781"/>
      <c r="P45" s="780"/>
    </row>
    <row r="46" spans="1:16" ht="31" x14ac:dyDescent="0.35">
      <c r="A46" s="794">
        <v>5</v>
      </c>
      <c r="B46" s="795" t="s">
        <v>3183</v>
      </c>
      <c r="C46" s="778">
        <f t="shared" si="5"/>
        <v>2063489400</v>
      </c>
      <c r="D46" s="778"/>
      <c r="E46" s="796">
        <v>2063489400</v>
      </c>
      <c r="F46" s="778"/>
      <c r="G46" s="778"/>
      <c r="H46" s="778">
        <f t="shared" si="6"/>
        <v>2037508000</v>
      </c>
      <c r="I46" s="796">
        <v>2037508000</v>
      </c>
      <c r="J46" s="778"/>
      <c r="K46" s="778"/>
      <c r="L46" s="778"/>
      <c r="M46" s="781"/>
      <c r="N46" s="781">
        <f t="shared" si="2"/>
        <v>0.98740899759407541</v>
      </c>
      <c r="O46" s="781"/>
      <c r="P46" s="780"/>
    </row>
    <row r="47" spans="1:16" ht="46.5" x14ac:dyDescent="0.35">
      <c r="A47" s="794">
        <v>6</v>
      </c>
      <c r="B47" s="795" t="s">
        <v>3184</v>
      </c>
      <c r="C47" s="778">
        <f t="shared" si="5"/>
        <v>30487000</v>
      </c>
      <c r="D47" s="778"/>
      <c r="E47" s="796">
        <v>30487000</v>
      </c>
      <c r="F47" s="778"/>
      <c r="G47" s="778"/>
      <c r="H47" s="778">
        <f t="shared" si="6"/>
        <v>26167000</v>
      </c>
      <c r="I47" s="796">
        <v>26167000</v>
      </c>
      <c r="J47" s="778"/>
      <c r="K47" s="778"/>
      <c r="L47" s="778"/>
      <c r="M47" s="781"/>
      <c r="N47" s="781">
        <f t="shared" si="2"/>
        <v>0.85830025912684094</v>
      </c>
      <c r="O47" s="781"/>
      <c r="P47" s="780"/>
    </row>
    <row r="48" spans="1:16" ht="46.5" x14ac:dyDescent="0.35">
      <c r="A48" s="794">
        <v>7</v>
      </c>
      <c r="B48" s="795" t="s">
        <v>3185</v>
      </c>
      <c r="C48" s="778">
        <f t="shared" si="5"/>
        <v>43269000</v>
      </c>
      <c r="D48" s="778"/>
      <c r="E48" s="796">
        <v>43269000</v>
      </c>
      <c r="F48" s="778"/>
      <c r="G48" s="778"/>
      <c r="H48" s="778">
        <f t="shared" si="6"/>
        <v>38949000</v>
      </c>
      <c r="I48" s="796">
        <v>38949000</v>
      </c>
      <c r="J48" s="778"/>
      <c r="K48" s="778"/>
      <c r="L48" s="778"/>
      <c r="M48" s="781"/>
      <c r="N48" s="781">
        <f t="shared" si="2"/>
        <v>0.90015946751716014</v>
      </c>
      <c r="O48" s="781"/>
      <c r="P48" s="780"/>
    </row>
    <row r="49" spans="1:16" ht="31" x14ac:dyDescent="0.35">
      <c r="A49" s="794">
        <v>8</v>
      </c>
      <c r="B49" s="795" t="s">
        <v>3186</v>
      </c>
      <c r="C49" s="778">
        <f t="shared" si="5"/>
        <v>159861000</v>
      </c>
      <c r="D49" s="778"/>
      <c r="E49" s="796">
        <v>159861000</v>
      </c>
      <c r="F49" s="778"/>
      <c r="G49" s="778"/>
      <c r="H49" s="778">
        <f t="shared" si="6"/>
        <v>159861000</v>
      </c>
      <c r="I49" s="796">
        <v>159861000</v>
      </c>
      <c r="J49" s="778"/>
      <c r="K49" s="778"/>
      <c r="L49" s="778"/>
      <c r="M49" s="781"/>
      <c r="N49" s="781">
        <f t="shared" si="2"/>
        <v>1</v>
      </c>
      <c r="O49" s="781"/>
      <c r="P49" s="780"/>
    </row>
    <row r="50" spans="1:16" ht="31" x14ac:dyDescent="0.35">
      <c r="A50" s="794">
        <v>9</v>
      </c>
      <c r="B50" s="795" t="s">
        <v>3187</v>
      </c>
      <c r="C50" s="778">
        <f t="shared" si="5"/>
        <v>3598584000</v>
      </c>
      <c r="D50" s="778"/>
      <c r="E50" s="796">
        <v>3598584000</v>
      </c>
      <c r="F50" s="778"/>
      <c r="G50" s="778"/>
      <c r="H50" s="778">
        <f t="shared" si="6"/>
        <v>2587160000</v>
      </c>
      <c r="I50" s="796">
        <v>2587160000</v>
      </c>
      <c r="J50" s="778"/>
      <c r="K50" s="778"/>
      <c r="L50" s="778"/>
      <c r="M50" s="781"/>
      <c r="N50" s="781">
        <f t="shared" si="2"/>
        <v>0.71893833796848983</v>
      </c>
      <c r="O50" s="781"/>
      <c r="P50" s="780"/>
    </row>
    <row r="51" spans="1:16" ht="31" x14ac:dyDescent="0.35">
      <c r="A51" s="794">
        <v>10</v>
      </c>
      <c r="B51" s="795" t="s">
        <v>3188</v>
      </c>
      <c r="C51" s="778">
        <f t="shared" si="5"/>
        <v>8187698000</v>
      </c>
      <c r="D51" s="778"/>
      <c r="E51" s="796">
        <v>8187698000</v>
      </c>
      <c r="F51" s="778"/>
      <c r="G51" s="778"/>
      <c r="H51" s="778">
        <f t="shared" si="6"/>
        <v>760498000</v>
      </c>
      <c r="I51" s="796">
        <v>760498000</v>
      </c>
      <c r="J51" s="778"/>
      <c r="K51" s="778"/>
      <c r="L51" s="778"/>
      <c r="M51" s="781"/>
      <c r="N51" s="781">
        <f t="shared" si="2"/>
        <v>9.2883005699526289E-2</v>
      </c>
      <c r="O51" s="781"/>
      <c r="P51" s="780"/>
    </row>
    <row r="52" spans="1:16" ht="46.5" x14ac:dyDescent="0.35">
      <c r="A52" s="794">
        <v>11</v>
      </c>
      <c r="B52" s="795" t="s">
        <v>3189</v>
      </c>
      <c r="C52" s="778">
        <f t="shared" si="5"/>
        <v>116113600</v>
      </c>
      <c r="D52" s="778"/>
      <c r="E52" s="796">
        <v>116113600</v>
      </c>
      <c r="F52" s="778"/>
      <c r="G52" s="778"/>
      <c r="H52" s="778">
        <f t="shared" si="6"/>
        <v>116113600</v>
      </c>
      <c r="I52" s="796">
        <v>116113600</v>
      </c>
      <c r="J52" s="778"/>
      <c r="K52" s="778"/>
      <c r="L52" s="778"/>
      <c r="M52" s="781"/>
      <c r="N52" s="781">
        <f t="shared" si="2"/>
        <v>1</v>
      </c>
      <c r="O52" s="781"/>
      <c r="P52" s="780"/>
    </row>
    <row r="53" spans="1:16" ht="62" x14ac:dyDescent="0.35">
      <c r="A53" s="794">
        <v>12</v>
      </c>
      <c r="B53" s="795" t="s">
        <v>3190</v>
      </c>
      <c r="C53" s="778">
        <f t="shared" si="5"/>
        <v>130311000</v>
      </c>
      <c r="D53" s="778"/>
      <c r="E53" s="796">
        <v>130311000</v>
      </c>
      <c r="F53" s="778"/>
      <c r="G53" s="778"/>
      <c r="H53" s="778">
        <f t="shared" si="6"/>
        <v>126272181</v>
      </c>
      <c r="I53" s="796">
        <v>126272181</v>
      </c>
      <c r="J53" s="778"/>
      <c r="K53" s="778"/>
      <c r="L53" s="778"/>
      <c r="M53" s="781"/>
      <c r="N53" s="781">
        <f t="shared" si="2"/>
        <v>0.96900630798627896</v>
      </c>
      <c r="O53" s="781"/>
      <c r="P53" s="780"/>
    </row>
    <row r="54" spans="1:16" ht="46.5" x14ac:dyDescent="0.35">
      <c r="A54" s="794">
        <v>13</v>
      </c>
      <c r="B54" s="795" t="s">
        <v>3191</v>
      </c>
      <c r="C54" s="778">
        <f t="shared" si="5"/>
        <v>210887000</v>
      </c>
      <c r="D54" s="778"/>
      <c r="E54" s="796">
        <v>210887000</v>
      </c>
      <c r="F54" s="778"/>
      <c r="G54" s="778"/>
      <c r="H54" s="778">
        <f t="shared" si="6"/>
        <v>210887000</v>
      </c>
      <c r="I54" s="796">
        <v>210887000</v>
      </c>
      <c r="J54" s="778"/>
      <c r="K54" s="778"/>
      <c r="L54" s="778"/>
      <c r="M54" s="781"/>
      <c r="N54" s="781">
        <f t="shared" si="2"/>
        <v>1</v>
      </c>
      <c r="O54" s="781"/>
      <c r="P54" s="780"/>
    </row>
    <row r="55" spans="1:16" ht="46.5" x14ac:dyDescent="0.35">
      <c r="A55" s="794">
        <v>14</v>
      </c>
      <c r="B55" s="795" t="s">
        <v>3192</v>
      </c>
      <c r="C55" s="778">
        <f t="shared" si="5"/>
        <v>39750000</v>
      </c>
      <c r="D55" s="778"/>
      <c r="E55" s="796">
        <v>39750000</v>
      </c>
      <c r="F55" s="778"/>
      <c r="G55" s="778"/>
      <c r="H55" s="778">
        <f t="shared" si="6"/>
        <v>39750000</v>
      </c>
      <c r="I55" s="796">
        <v>39750000</v>
      </c>
      <c r="J55" s="778"/>
      <c r="K55" s="778"/>
      <c r="L55" s="778"/>
      <c r="M55" s="781"/>
      <c r="N55" s="781">
        <f t="shared" si="2"/>
        <v>1</v>
      </c>
      <c r="O55" s="781"/>
      <c r="P55" s="780"/>
    </row>
    <row r="56" spans="1:16" ht="93" x14ac:dyDescent="0.35">
      <c r="A56" s="794">
        <v>15</v>
      </c>
      <c r="B56" s="795" t="s">
        <v>3193</v>
      </c>
      <c r="C56" s="778">
        <f t="shared" si="5"/>
        <v>7696343999.999999</v>
      </c>
      <c r="D56" s="778"/>
      <c r="E56" s="796">
        <v>7696343999.999999</v>
      </c>
      <c r="F56" s="778"/>
      <c r="G56" s="778"/>
      <c r="H56" s="778">
        <f t="shared" si="6"/>
        <v>7062283000</v>
      </c>
      <c r="I56" s="796">
        <v>7062283000</v>
      </c>
      <c r="J56" s="778"/>
      <c r="K56" s="778"/>
      <c r="L56" s="778"/>
      <c r="M56" s="781"/>
      <c r="N56" s="781">
        <f t="shared" si="2"/>
        <v>0.91761529890036109</v>
      </c>
      <c r="O56" s="781"/>
      <c r="P56" s="780"/>
    </row>
    <row r="57" spans="1:16" ht="31" x14ac:dyDescent="0.35">
      <c r="A57" s="794">
        <v>16</v>
      </c>
      <c r="B57" s="795" t="s">
        <v>3194</v>
      </c>
      <c r="C57" s="778">
        <f t="shared" si="5"/>
        <v>2443891000</v>
      </c>
      <c r="D57" s="778"/>
      <c r="E57" s="796">
        <v>2443891000</v>
      </c>
      <c r="F57" s="778"/>
      <c r="G57" s="778"/>
      <c r="H57" s="778">
        <f t="shared" si="6"/>
        <v>2440415000</v>
      </c>
      <c r="I57" s="796">
        <v>2440415000</v>
      </c>
      <c r="J57" s="778"/>
      <c r="K57" s="778"/>
      <c r="L57" s="778"/>
      <c r="M57" s="781"/>
      <c r="N57" s="781">
        <f t="shared" si="2"/>
        <v>0.99857767797336294</v>
      </c>
      <c r="O57" s="781"/>
      <c r="P57" s="780"/>
    </row>
    <row r="58" spans="1:16" ht="124" x14ac:dyDescent="0.35">
      <c r="A58" s="794">
        <v>17</v>
      </c>
      <c r="B58" s="795" t="s">
        <v>3195</v>
      </c>
      <c r="C58" s="778">
        <f t="shared" si="5"/>
        <v>7000000000</v>
      </c>
      <c r="D58" s="778"/>
      <c r="E58" s="796">
        <v>7000000000</v>
      </c>
      <c r="F58" s="778"/>
      <c r="G58" s="778"/>
      <c r="H58" s="778">
        <f t="shared" si="6"/>
        <v>2702848000</v>
      </c>
      <c r="I58" s="796">
        <v>2702848000</v>
      </c>
      <c r="J58" s="778"/>
      <c r="K58" s="778"/>
      <c r="L58" s="778"/>
      <c r="M58" s="781"/>
      <c r="N58" s="781">
        <f t="shared" si="2"/>
        <v>0.38612114285714283</v>
      </c>
      <c r="O58" s="781"/>
      <c r="P58" s="780"/>
    </row>
    <row r="59" spans="1:16" ht="77.5" x14ac:dyDescent="0.35">
      <c r="A59" s="794">
        <v>18</v>
      </c>
      <c r="B59" s="795" t="s">
        <v>3196</v>
      </c>
      <c r="C59" s="778">
        <f t="shared" si="5"/>
        <v>5274358580</v>
      </c>
      <c r="D59" s="778"/>
      <c r="E59" s="796">
        <v>5274358580</v>
      </c>
      <c r="F59" s="778"/>
      <c r="G59" s="778"/>
      <c r="H59" s="778">
        <f t="shared" si="6"/>
        <v>5140438612</v>
      </c>
      <c r="I59" s="796">
        <v>5140438612</v>
      </c>
      <c r="J59" s="778"/>
      <c r="K59" s="778"/>
      <c r="L59" s="778"/>
      <c r="M59" s="781"/>
      <c r="N59" s="781">
        <f t="shared" si="2"/>
        <v>0.9746092409211965</v>
      </c>
      <c r="O59" s="781"/>
      <c r="P59" s="780"/>
    </row>
    <row r="60" spans="1:16" ht="46.5" x14ac:dyDescent="0.35">
      <c r="A60" s="794">
        <v>19</v>
      </c>
      <c r="B60" s="795" t="s">
        <v>3197</v>
      </c>
      <c r="C60" s="778">
        <f t="shared" si="5"/>
        <v>700000000</v>
      </c>
      <c r="D60" s="778"/>
      <c r="E60" s="796">
        <v>700000000</v>
      </c>
      <c r="F60" s="778"/>
      <c r="G60" s="778"/>
      <c r="H60" s="778">
        <f t="shared" si="6"/>
        <v>690073000</v>
      </c>
      <c r="I60" s="796">
        <v>690073000</v>
      </c>
      <c r="J60" s="778"/>
      <c r="K60" s="778"/>
      <c r="L60" s="778"/>
      <c r="M60" s="781"/>
      <c r="N60" s="781">
        <f t="shared" si="2"/>
        <v>0.98581857142857143</v>
      </c>
      <c r="O60" s="781"/>
      <c r="P60" s="780"/>
    </row>
    <row r="61" spans="1:16" ht="46.5" x14ac:dyDescent="0.35">
      <c r="A61" s="794">
        <v>20</v>
      </c>
      <c r="B61" s="795" t="s">
        <v>3198</v>
      </c>
      <c r="C61" s="778">
        <f t="shared" si="5"/>
        <v>720913000</v>
      </c>
      <c r="D61" s="778"/>
      <c r="E61" s="796">
        <v>720913000</v>
      </c>
      <c r="F61" s="778"/>
      <c r="G61" s="778"/>
      <c r="H61" s="778">
        <f t="shared" si="6"/>
        <v>669962000</v>
      </c>
      <c r="I61" s="796">
        <v>669962000</v>
      </c>
      <c r="J61" s="778"/>
      <c r="K61" s="778"/>
      <c r="L61" s="778"/>
      <c r="M61" s="781"/>
      <c r="N61" s="781">
        <f t="shared" si="2"/>
        <v>0.92932434288187338</v>
      </c>
      <c r="O61" s="781"/>
      <c r="P61" s="780"/>
    </row>
    <row r="62" spans="1:16" ht="62" x14ac:dyDescent="0.35">
      <c r="A62" s="794">
        <v>21</v>
      </c>
      <c r="B62" s="795" t="s">
        <v>3199</v>
      </c>
      <c r="C62" s="778">
        <f t="shared" si="5"/>
        <v>750000000</v>
      </c>
      <c r="D62" s="778"/>
      <c r="E62" s="796">
        <v>750000000</v>
      </c>
      <c r="F62" s="778"/>
      <c r="G62" s="778"/>
      <c r="H62" s="778">
        <f t="shared" si="6"/>
        <v>697480078</v>
      </c>
      <c r="I62" s="796">
        <v>697480078</v>
      </c>
      <c r="J62" s="778"/>
      <c r="K62" s="778"/>
      <c r="L62" s="778"/>
      <c r="M62" s="781"/>
      <c r="N62" s="781">
        <f t="shared" si="2"/>
        <v>0.92997343733333337</v>
      </c>
      <c r="O62" s="781"/>
      <c r="P62" s="780"/>
    </row>
    <row r="63" spans="1:16" ht="46.5" x14ac:dyDescent="0.35">
      <c r="A63" s="794">
        <v>22</v>
      </c>
      <c r="B63" s="795" t="s">
        <v>3200</v>
      </c>
      <c r="C63" s="778">
        <f t="shared" si="5"/>
        <v>1118464000</v>
      </c>
      <c r="D63" s="778"/>
      <c r="E63" s="796">
        <v>1118464000</v>
      </c>
      <c r="F63" s="778"/>
      <c r="G63" s="778"/>
      <c r="H63" s="778">
        <f t="shared" si="6"/>
        <v>1035473000</v>
      </c>
      <c r="I63" s="796">
        <v>1035473000</v>
      </c>
      <c r="J63" s="778"/>
      <c r="K63" s="778"/>
      <c r="L63" s="778"/>
      <c r="M63" s="781"/>
      <c r="N63" s="781">
        <f t="shared" si="2"/>
        <v>0.92579913166628525</v>
      </c>
      <c r="O63" s="781"/>
      <c r="P63" s="780"/>
    </row>
    <row r="64" spans="1:16" ht="46.5" x14ac:dyDescent="0.35">
      <c r="A64" s="794">
        <v>23</v>
      </c>
      <c r="B64" s="795" t="s">
        <v>3201</v>
      </c>
      <c r="C64" s="778">
        <f t="shared" si="5"/>
        <v>1028009000</v>
      </c>
      <c r="D64" s="778"/>
      <c r="E64" s="796">
        <v>1028009000</v>
      </c>
      <c r="F64" s="778"/>
      <c r="G64" s="778"/>
      <c r="H64" s="778">
        <f t="shared" si="6"/>
        <v>951690000</v>
      </c>
      <c r="I64" s="796">
        <v>951690000</v>
      </c>
      <c r="J64" s="778"/>
      <c r="K64" s="778"/>
      <c r="L64" s="778"/>
      <c r="M64" s="781"/>
      <c r="N64" s="781">
        <f t="shared" si="2"/>
        <v>0.9257603775842429</v>
      </c>
      <c r="O64" s="781"/>
      <c r="P64" s="780"/>
    </row>
    <row r="65" spans="1:16" ht="46.5" x14ac:dyDescent="0.35">
      <c r="A65" s="794">
        <v>24</v>
      </c>
      <c r="B65" s="795" t="s">
        <v>3202</v>
      </c>
      <c r="C65" s="778">
        <f t="shared" si="5"/>
        <v>746855000</v>
      </c>
      <c r="D65" s="778"/>
      <c r="E65" s="796">
        <v>746855000</v>
      </c>
      <c r="F65" s="778"/>
      <c r="G65" s="778"/>
      <c r="H65" s="778">
        <f t="shared" si="6"/>
        <v>699996000</v>
      </c>
      <c r="I65" s="796">
        <v>699996000</v>
      </c>
      <c r="J65" s="778"/>
      <c r="K65" s="778"/>
      <c r="L65" s="778"/>
      <c r="M65" s="781"/>
      <c r="N65" s="781">
        <f t="shared" si="2"/>
        <v>0.93725823620381465</v>
      </c>
      <c r="O65" s="781"/>
      <c r="P65" s="780"/>
    </row>
    <row r="66" spans="1:16" ht="46.5" x14ac:dyDescent="0.35">
      <c r="A66" s="794">
        <v>25</v>
      </c>
      <c r="B66" s="795" t="s">
        <v>3203</v>
      </c>
      <c r="C66" s="778">
        <f t="shared" si="5"/>
        <v>746691000</v>
      </c>
      <c r="D66" s="778"/>
      <c r="E66" s="796">
        <v>746691000</v>
      </c>
      <c r="F66" s="778"/>
      <c r="G66" s="778"/>
      <c r="H66" s="778">
        <f t="shared" si="6"/>
        <v>699843000</v>
      </c>
      <c r="I66" s="796">
        <v>699843000</v>
      </c>
      <c r="J66" s="778"/>
      <c r="K66" s="778"/>
      <c r="L66" s="778"/>
      <c r="M66" s="781"/>
      <c r="N66" s="781">
        <f t="shared" si="2"/>
        <v>0.93725918753540616</v>
      </c>
      <c r="O66" s="781"/>
      <c r="P66" s="780"/>
    </row>
    <row r="67" spans="1:16" ht="46.5" x14ac:dyDescent="0.35">
      <c r="A67" s="794">
        <v>26</v>
      </c>
      <c r="B67" s="795" t="s">
        <v>3204</v>
      </c>
      <c r="C67" s="778">
        <f t="shared" si="5"/>
        <v>1571806000</v>
      </c>
      <c r="D67" s="778"/>
      <c r="E67" s="796">
        <v>1571806000</v>
      </c>
      <c r="F67" s="778"/>
      <c r="G67" s="778"/>
      <c r="H67" s="778">
        <f t="shared" si="6"/>
        <v>1365440000</v>
      </c>
      <c r="I67" s="796">
        <v>1365440000</v>
      </c>
      <c r="J67" s="778"/>
      <c r="K67" s="778"/>
      <c r="L67" s="778"/>
      <c r="M67" s="781"/>
      <c r="N67" s="781">
        <f t="shared" si="2"/>
        <v>0.86870771583770512</v>
      </c>
      <c r="O67" s="781"/>
      <c r="P67" s="780"/>
    </row>
    <row r="68" spans="1:16" ht="46.5" x14ac:dyDescent="0.35">
      <c r="A68" s="794">
        <v>27</v>
      </c>
      <c r="B68" s="795" t="s">
        <v>3205</v>
      </c>
      <c r="C68" s="778">
        <f t="shared" si="5"/>
        <v>2049275000</v>
      </c>
      <c r="D68" s="778"/>
      <c r="E68" s="796">
        <v>2049275000</v>
      </c>
      <c r="F68" s="778"/>
      <c r="G68" s="778"/>
      <c r="H68" s="778">
        <f t="shared" si="6"/>
        <v>1875870000</v>
      </c>
      <c r="I68" s="796">
        <v>1875870000</v>
      </c>
      <c r="J68" s="778"/>
      <c r="K68" s="778"/>
      <c r="L68" s="778"/>
      <c r="M68" s="781"/>
      <c r="N68" s="781">
        <f t="shared" si="2"/>
        <v>0.91538226933915656</v>
      </c>
      <c r="O68" s="781"/>
      <c r="P68" s="780"/>
    </row>
    <row r="69" spans="1:16" ht="46.5" x14ac:dyDescent="0.35">
      <c r="A69" s="794">
        <v>28</v>
      </c>
      <c r="B69" s="795" t="s">
        <v>3206</v>
      </c>
      <c r="C69" s="778">
        <f t="shared" si="5"/>
        <v>760285000</v>
      </c>
      <c r="D69" s="778"/>
      <c r="E69" s="796">
        <v>760285000</v>
      </c>
      <c r="F69" s="778"/>
      <c r="G69" s="778"/>
      <c r="H69" s="778">
        <f t="shared" si="6"/>
        <v>692021000</v>
      </c>
      <c r="I69" s="796">
        <v>692021000</v>
      </c>
      <c r="J69" s="778"/>
      <c r="K69" s="778"/>
      <c r="L69" s="778"/>
      <c r="M69" s="781"/>
      <c r="N69" s="781">
        <f t="shared" si="2"/>
        <v>0.91021261763680728</v>
      </c>
      <c r="O69" s="781"/>
      <c r="P69" s="780"/>
    </row>
    <row r="70" spans="1:16" ht="62" x14ac:dyDescent="0.35">
      <c r="A70" s="794">
        <v>29</v>
      </c>
      <c r="B70" s="795" t="s">
        <v>3207</v>
      </c>
      <c r="C70" s="778">
        <f t="shared" si="5"/>
        <v>768265000</v>
      </c>
      <c r="D70" s="778"/>
      <c r="E70" s="796">
        <v>768265000</v>
      </c>
      <c r="F70" s="778"/>
      <c r="G70" s="778"/>
      <c r="H70" s="778">
        <f t="shared" si="6"/>
        <v>699360000</v>
      </c>
      <c r="I70" s="796">
        <v>699360000</v>
      </c>
      <c r="J70" s="778"/>
      <c r="K70" s="778"/>
      <c r="L70" s="778"/>
      <c r="M70" s="781"/>
      <c r="N70" s="781">
        <f t="shared" si="2"/>
        <v>0.91031089532908571</v>
      </c>
      <c r="O70" s="781"/>
      <c r="P70" s="780"/>
    </row>
    <row r="71" spans="1:16" ht="46.5" x14ac:dyDescent="0.35">
      <c r="A71" s="794">
        <v>30</v>
      </c>
      <c r="B71" s="795" t="s">
        <v>3208</v>
      </c>
      <c r="C71" s="778">
        <f t="shared" si="5"/>
        <v>1200000000</v>
      </c>
      <c r="D71" s="778"/>
      <c r="E71" s="796">
        <v>1200000000</v>
      </c>
      <c r="F71" s="778"/>
      <c r="G71" s="778"/>
      <c r="H71" s="778">
        <f t="shared" si="6"/>
        <v>1134371484</v>
      </c>
      <c r="I71" s="796">
        <v>1134371484</v>
      </c>
      <c r="J71" s="778"/>
      <c r="K71" s="778"/>
      <c r="L71" s="778"/>
      <c r="M71" s="781"/>
      <c r="N71" s="781">
        <f t="shared" si="2"/>
        <v>0.94530957000000004</v>
      </c>
      <c r="O71" s="781"/>
      <c r="P71" s="780"/>
    </row>
    <row r="72" spans="1:16" ht="46.5" x14ac:dyDescent="0.35">
      <c r="A72" s="794">
        <v>31</v>
      </c>
      <c r="B72" s="795" t="s">
        <v>3209</v>
      </c>
      <c r="C72" s="778">
        <f t="shared" si="5"/>
        <v>847545000</v>
      </c>
      <c r="D72" s="778"/>
      <c r="E72" s="796">
        <v>847545000</v>
      </c>
      <c r="F72" s="778"/>
      <c r="G72" s="778"/>
      <c r="H72" s="778">
        <f t="shared" si="6"/>
        <v>784542000</v>
      </c>
      <c r="I72" s="796">
        <v>784542000</v>
      </c>
      <c r="J72" s="778"/>
      <c r="K72" s="778"/>
      <c r="L72" s="778"/>
      <c r="M72" s="781"/>
      <c r="N72" s="781">
        <f t="shared" si="2"/>
        <v>0.9256641240288126</v>
      </c>
      <c r="O72" s="781"/>
      <c r="P72" s="780"/>
    </row>
    <row r="73" spans="1:16" ht="46.5" x14ac:dyDescent="0.35">
      <c r="A73" s="794">
        <v>32</v>
      </c>
      <c r="B73" s="795" t="s">
        <v>3210</v>
      </c>
      <c r="C73" s="778">
        <f t="shared" si="5"/>
        <v>1166133000</v>
      </c>
      <c r="D73" s="778"/>
      <c r="E73" s="796">
        <v>1166133000</v>
      </c>
      <c r="F73" s="778"/>
      <c r="G73" s="778"/>
      <c r="H73" s="778">
        <f t="shared" si="6"/>
        <v>1060430000</v>
      </c>
      <c r="I73" s="796">
        <v>1060430000</v>
      </c>
      <c r="J73" s="778"/>
      <c r="K73" s="778"/>
      <c r="L73" s="778"/>
      <c r="M73" s="781"/>
      <c r="N73" s="781">
        <f t="shared" si="2"/>
        <v>0.90935596540017305</v>
      </c>
      <c r="O73" s="781"/>
      <c r="P73" s="780"/>
    </row>
    <row r="74" spans="1:16" ht="46.5" x14ac:dyDescent="0.35">
      <c r="A74" s="794">
        <v>33</v>
      </c>
      <c r="B74" s="795" t="s">
        <v>3211</v>
      </c>
      <c r="C74" s="778">
        <f t="shared" si="5"/>
        <v>843369000</v>
      </c>
      <c r="D74" s="778"/>
      <c r="E74" s="796">
        <v>843369000</v>
      </c>
      <c r="F74" s="778"/>
      <c r="G74" s="778"/>
      <c r="H74" s="778">
        <f t="shared" si="6"/>
        <v>805127000</v>
      </c>
      <c r="I74" s="796">
        <v>805127000</v>
      </c>
      <c r="J74" s="778"/>
      <c r="K74" s="778"/>
      <c r="L74" s="778"/>
      <c r="M74" s="781"/>
      <c r="N74" s="781">
        <f t="shared" si="2"/>
        <v>0.95465567266522722</v>
      </c>
      <c r="O74" s="781"/>
      <c r="P74" s="780"/>
    </row>
    <row r="75" spans="1:16" ht="46.5" x14ac:dyDescent="0.35">
      <c r="A75" s="794">
        <v>34</v>
      </c>
      <c r="B75" s="795" t="s">
        <v>3212</v>
      </c>
      <c r="C75" s="778">
        <f t="shared" si="5"/>
        <v>1000000000</v>
      </c>
      <c r="D75" s="778"/>
      <c r="E75" s="796">
        <v>1000000000</v>
      </c>
      <c r="F75" s="778"/>
      <c r="G75" s="778"/>
      <c r="H75" s="778">
        <f t="shared" si="6"/>
        <v>965335000</v>
      </c>
      <c r="I75" s="796">
        <v>965335000</v>
      </c>
      <c r="J75" s="778"/>
      <c r="K75" s="778"/>
      <c r="L75" s="778"/>
      <c r="M75" s="781"/>
      <c r="N75" s="781">
        <f t="shared" si="2"/>
        <v>0.96533500000000005</v>
      </c>
      <c r="O75" s="781"/>
      <c r="P75" s="780"/>
    </row>
    <row r="76" spans="1:16" ht="62" x14ac:dyDescent="0.35">
      <c r="A76" s="794">
        <v>35</v>
      </c>
      <c r="B76" s="795" t="s">
        <v>3213</v>
      </c>
      <c r="C76" s="778">
        <f t="shared" si="5"/>
        <v>835419000</v>
      </c>
      <c r="D76" s="778"/>
      <c r="E76" s="796">
        <v>835419000</v>
      </c>
      <c r="F76" s="778"/>
      <c r="G76" s="778"/>
      <c r="H76" s="778">
        <f t="shared" si="6"/>
        <v>769680000</v>
      </c>
      <c r="I76" s="796">
        <v>769680000</v>
      </c>
      <c r="J76" s="778"/>
      <c r="K76" s="778"/>
      <c r="L76" s="778"/>
      <c r="M76" s="781"/>
      <c r="N76" s="781">
        <f t="shared" ref="N76:N108" si="15">I76/E76</f>
        <v>0.92131014496917119</v>
      </c>
      <c r="O76" s="781"/>
      <c r="P76" s="780"/>
    </row>
    <row r="77" spans="1:16" ht="62" x14ac:dyDescent="0.35">
      <c r="A77" s="794">
        <v>36</v>
      </c>
      <c r="B77" s="795" t="s">
        <v>3214</v>
      </c>
      <c r="C77" s="778">
        <f t="shared" si="5"/>
        <v>3985472000</v>
      </c>
      <c r="D77" s="778"/>
      <c r="E77" s="796">
        <v>3985472000</v>
      </c>
      <c r="F77" s="778"/>
      <c r="G77" s="778"/>
      <c r="H77" s="778">
        <f t="shared" si="6"/>
        <v>3985472000</v>
      </c>
      <c r="I77" s="796">
        <v>3985472000</v>
      </c>
      <c r="J77" s="778"/>
      <c r="K77" s="778"/>
      <c r="L77" s="778"/>
      <c r="M77" s="781"/>
      <c r="N77" s="781">
        <f t="shared" si="15"/>
        <v>1</v>
      </c>
      <c r="O77" s="781"/>
      <c r="P77" s="780"/>
    </row>
    <row r="78" spans="1:16" ht="46.5" x14ac:dyDescent="0.35">
      <c r="A78" s="794">
        <v>37</v>
      </c>
      <c r="B78" s="795" t="s">
        <v>3215</v>
      </c>
      <c r="C78" s="778">
        <f t="shared" ref="C78:C108" si="16">E78+F78</f>
        <v>3755623459</v>
      </c>
      <c r="D78" s="778"/>
      <c r="E78" s="796">
        <v>3755623459</v>
      </c>
      <c r="F78" s="778"/>
      <c r="G78" s="778"/>
      <c r="H78" s="778">
        <f t="shared" ref="H78:H108" si="17">I78+J78</f>
        <v>3755623459</v>
      </c>
      <c r="I78" s="796">
        <v>3755623459</v>
      </c>
      <c r="J78" s="778"/>
      <c r="K78" s="778"/>
      <c r="L78" s="778"/>
      <c r="M78" s="781"/>
      <c r="N78" s="781">
        <f t="shared" si="15"/>
        <v>1</v>
      </c>
      <c r="O78" s="781"/>
      <c r="P78" s="780"/>
    </row>
    <row r="79" spans="1:16" ht="62" x14ac:dyDescent="0.35">
      <c r="A79" s="794">
        <v>38</v>
      </c>
      <c r="B79" s="795" t="s">
        <v>3216</v>
      </c>
      <c r="C79" s="778">
        <f t="shared" si="16"/>
        <v>200000000</v>
      </c>
      <c r="D79" s="778"/>
      <c r="E79" s="796">
        <v>200000000</v>
      </c>
      <c r="F79" s="778"/>
      <c r="G79" s="778"/>
      <c r="H79" s="778">
        <f t="shared" si="17"/>
        <v>199185409</v>
      </c>
      <c r="I79" s="796">
        <v>199185409</v>
      </c>
      <c r="J79" s="778"/>
      <c r="K79" s="778"/>
      <c r="L79" s="778"/>
      <c r="M79" s="781"/>
      <c r="N79" s="781">
        <f t="shared" si="15"/>
        <v>0.99592704499999996</v>
      </c>
      <c r="O79" s="781"/>
      <c r="P79" s="780"/>
    </row>
    <row r="80" spans="1:16" ht="46.5" x14ac:dyDescent="0.35">
      <c r="A80" s="794">
        <v>39</v>
      </c>
      <c r="B80" s="798" t="s">
        <v>3217</v>
      </c>
      <c r="C80" s="778">
        <f t="shared" si="16"/>
        <v>180000000</v>
      </c>
      <c r="D80" s="778"/>
      <c r="E80" s="799">
        <v>180000000</v>
      </c>
      <c r="F80" s="778"/>
      <c r="G80" s="778"/>
      <c r="H80" s="778">
        <f t="shared" si="17"/>
        <v>176498000</v>
      </c>
      <c r="I80" s="799">
        <v>176498000</v>
      </c>
      <c r="J80" s="778"/>
      <c r="K80" s="778"/>
      <c r="L80" s="778"/>
      <c r="M80" s="781"/>
      <c r="N80" s="781">
        <f t="shared" si="15"/>
        <v>0.98054444444444444</v>
      </c>
      <c r="O80" s="781"/>
      <c r="P80" s="780"/>
    </row>
    <row r="81" spans="1:16" ht="77.5" x14ac:dyDescent="0.35">
      <c r="A81" s="794">
        <v>40</v>
      </c>
      <c r="B81" s="795" t="s">
        <v>3218</v>
      </c>
      <c r="C81" s="778">
        <f t="shared" si="16"/>
        <v>262000000</v>
      </c>
      <c r="D81" s="778"/>
      <c r="E81" s="796">
        <v>262000000</v>
      </c>
      <c r="F81" s="778"/>
      <c r="G81" s="778"/>
      <c r="H81" s="778">
        <f t="shared" si="17"/>
        <v>258372000</v>
      </c>
      <c r="I81" s="796">
        <v>258372000</v>
      </c>
      <c r="J81" s="778"/>
      <c r="K81" s="778"/>
      <c r="L81" s="778"/>
      <c r="M81" s="781"/>
      <c r="N81" s="781">
        <f t="shared" si="15"/>
        <v>0.98615267175572519</v>
      </c>
      <c r="O81" s="781"/>
      <c r="P81" s="780"/>
    </row>
    <row r="82" spans="1:16" ht="46.5" x14ac:dyDescent="0.35">
      <c r="A82" s="794">
        <v>41</v>
      </c>
      <c r="B82" s="795" t="s">
        <v>3219</v>
      </c>
      <c r="C82" s="778">
        <f t="shared" si="16"/>
        <v>102989000</v>
      </c>
      <c r="D82" s="778"/>
      <c r="E82" s="796">
        <v>102989000</v>
      </c>
      <c r="F82" s="778"/>
      <c r="G82" s="778"/>
      <c r="H82" s="778">
        <f t="shared" si="17"/>
        <v>102989000</v>
      </c>
      <c r="I82" s="796">
        <v>102989000</v>
      </c>
      <c r="J82" s="778"/>
      <c r="K82" s="778"/>
      <c r="L82" s="778"/>
      <c r="M82" s="781"/>
      <c r="N82" s="781">
        <f t="shared" si="15"/>
        <v>1</v>
      </c>
      <c r="O82" s="781"/>
      <c r="P82" s="780"/>
    </row>
    <row r="83" spans="1:16" ht="46.5" x14ac:dyDescent="0.35">
      <c r="A83" s="794">
        <v>42</v>
      </c>
      <c r="B83" s="795" t="s">
        <v>3220</v>
      </c>
      <c r="C83" s="778">
        <f t="shared" si="16"/>
        <v>4439000</v>
      </c>
      <c r="D83" s="778"/>
      <c r="E83" s="796">
        <v>4439000</v>
      </c>
      <c r="F83" s="778"/>
      <c r="G83" s="778"/>
      <c r="H83" s="778">
        <f t="shared" si="17"/>
        <v>4439000</v>
      </c>
      <c r="I83" s="796">
        <v>4439000</v>
      </c>
      <c r="J83" s="778"/>
      <c r="K83" s="778"/>
      <c r="L83" s="778"/>
      <c r="M83" s="781"/>
      <c r="N83" s="781">
        <f t="shared" si="15"/>
        <v>1</v>
      </c>
      <c r="O83" s="781"/>
      <c r="P83" s="780"/>
    </row>
    <row r="84" spans="1:16" ht="46.5" x14ac:dyDescent="0.35">
      <c r="A84" s="794">
        <v>43</v>
      </c>
      <c r="B84" s="795" t="s">
        <v>3221</v>
      </c>
      <c r="C84" s="778">
        <f t="shared" si="16"/>
        <v>6633349000</v>
      </c>
      <c r="D84" s="778"/>
      <c r="E84" s="796">
        <v>6633349000</v>
      </c>
      <c r="F84" s="778"/>
      <c r="G84" s="778"/>
      <c r="H84" s="778">
        <f t="shared" si="17"/>
        <v>6142359000</v>
      </c>
      <c r="I84" s="796">
        <v>6142359000</v>
      </c>
      <c r="J84" s="778"/>
      <c r="K84" s="778"/>
      <c r="L84" s="778"/>
      <c r="M84" s="781"/>
      <c r="N84" s="781">
        <f t="shared" si="15"/>
        <v>0.92598158185254542</v>
      </c>
      <c r="O84" s="781"/>
      <c r="P84" s="780"/>
    </row>
    <row r="85" spans="1:16" ht="31" x14ac:dyDescent="0.35">
      <c r="A85" s="794">
        <v>44</v>
      </c>
      <c r="B85" s="795" t="s">
        <v>3222</v>
      </c>
      <c r="C85" s="778">
        <f t="shared" si="16"/>
        <v>8900000000</v>
      </c>
      <c r="D85" s="778"/>
      <c r="E85" s="796">
        <v>8900000000</v>
      </c>
      <c r="F85" s="778"/>
      <c r="G85" s="778"/>
      <c r="H85" s="778">
        <f t="shared" si="17"/>
        <v>8340245301</v>
      </c>
      <c r="I85" s="796">
        <v>8340245301</v>
      </c>
      <c r="J85" s="778"/>
      <c r="K85" s="778"/>
      <c r="L85" s="778"/>
      <c r="M85" s="781"/>
      <c r="N85" s="781">
        <f t="shared" si="15"/>
        <v>0.93710621359550561</v>
      </c>
      <c r="O85" s="781"/>
      <c r="P85" s="780"/>
    </row>
    <row r="86" spans="1:16" ht="62" x14ac:dyDescent="0.35">
      <c r="A86" s="794">
        <v>45</v>
      </c>
      <c r="B86" s="795" t="s">
        <v>3223</v>
      </c>
      <c r="C86" s="778">
        <f t="shared" si="16"/>
        <v>6688241541</v>
      </c>
      <c r="D86" s="778"/>
      <c r="E86" s="796">
        <v>6688241541</v>
      </c>
      <c r="F86" s="778"/>
      <c r="G86" s="778"/>
      <c r="H86" s="778">
        <f t="shared" si="17"/>
        <v>5956917163</v>
      </c>
      <c r="I86" s="796">
        <v>5956917163</v>
      </c>
      <c r="J86" s="778"/>
      <c r="K86" s="778"/>
      <c r="L86" s="778"/>
      <c r="M86" s="781"/>
      <c r="N86" s="781">
        <f t="shared" si="15"/>
        <v>0.89065520832092204</v>
      </c>
      <c r="O86" s="781"/>
      <c r="P86" s="780"/>
    </row>
    <row r="87" spans="1:16" ht="124" x14ac:dyDescent="0.35">
      <c r="A87" s="794">
        <v>46</v>
      </c>
      <c r="B87" s="795" t="s">
        <v>3224</v>
      </c>
      <c r="C87" s="778">
        <f t="shared" si="16"/>
        <v>8400000000</v>
      </c>
      <c r="D87" s="778"/>
      <c r="E87" s="796">
        <v>8400000000</v>
      </c>
      <c r="F87" s="778"/>
      <c r="G87" s="778"/>
      <c r="H87" s="778">
        <f t="shared" si="17"/>
        <v>4465410000</v>
      </c>
      <c r="I87" s="796">
        <v>4465410000</v>
      </c>
      <c r="J87" s="778"/>
      <c r="K87" s="778"/>
      <c r="L87" s="778"/>
      <c r="M87" s="781"/>
      <c r="N87" s="781">
        <f t="shared" si="15"/>
        <v>0.53159642857142853</v>
      </c>
      <c r="O87" s="781"/>
      <c r="P87" s="780"/>
    </row>
    <row r="88" spans="1:16" ht="46.5" x14ac:dyDescent="0.35">
      <c r="A88" s="794">
        <v>47</v>
      </c>
      <c r="B88" s="795" t="s">
        <v>3225</v>
      </c>
      <c r="C88" s="778">
        <f t="shared" si="16"/>
        <v>227004000</v>
      </c>
      <c r="D88" s="778"/>
      <c r="E88" s="796">
        <v>227004000</v>
      </c>
      <c r="F88" s="778"/>
      <c r="G88" s="778"/>
      <c r="H88" s="778">
        <f t="shared" si="17"/>
        <v>227004000</v>
      </c>
      <c r="I88" s="796">
        <v>227004000</v>
      </c>
      <c r="J88" s="778"/>
      <c r="K88" s="778"/>
      <c r="L88" s="778"/>
      <c r="M88" s="781"/>
      <c r="N88" s="781">
        <f t="shared" si="15"/>
        <v>1</v>
      </c>
      <c r="O88" s="781"/>
      <c r="P88" s="780"/>
    </row>
    <row r="89" spans="1:16" ht="46.5" x14ac:dyDescent="0.35">
      <c r="A89" s="794">
        <v>48</v>
      </c>
      <c r="B89" s="795" t="s">
        <v>3226</v>
      </c>
      <c r="C89" s="778">
        <f t="shared" si="16"/>
        <v>1199201000</v>
      </c>
      <c r="D89" s="778"/>
      <c r="E89" s="796">
        <v>1199201000</v>
      </c>
      <c r="F89" s="778"/>
      <c r="G89" s="778"/>
      <c r="H89" s="778">
        <f t="shared" si="17"/>
        <v>900943000</v>
      </c>
      <c r="I89" s="796">
        <v>900943000</v>
      </c>
      <c r="J89" s="778"/>
      <c r="K89" s="778"/>
      <c r="L89" s="778"/>
      <c r="M89" s="781"/>
      <c r="N89" s="781">
        <f t="shared" si="15"/>
        <v>0.75128606463803815</v>
      </c>
      <c r="O89" s="781"/>
      <c r="P89" s="780"/>
    </row>
    <row r="90" spans="1:16" ht="62" x14ac:dyDescent="0.35">
      <c r="A90" s="794">
        <v>49</v>
      </c>
      <c r="B90" s="795" t="s">
        <v>3227</v>
      </c>
      <c r="C90" s="778">
        <f t="shared" si="16"/>
        <v>3287962000</v>
      </c>
      <c r="D90" s="778"/>
      <c r="E90" s="796">
        <v>3287962000</v>
      </c>
      <c r="F90" s="778"/>
      <c r="G90" s="778"/>
      <c r="H90" s="778">
        <f t="shared" si="17"/>
        <v>3287962000</v>
      </c>
      <c r="I90" s="796">
        <v>3287962000</v>
      </c>
      <c r="J90" s="778"/>
      <c r="K90" s="778"/>
      <c r="L90" s="778"/>
      <c r="M90" s="781"/>
      <c r="N90" s="781">
        <f t="shared" si="15"/>
        <v>1</v>
      </c>
      <c r="O90" s="781"/>
      <c r="P90" s="780"/>
    </row>
    <row r="91" spans="1:16" ht="93" x14ac:dyDescent="0.35">
      <c r="A91" s="794">
        <v>50</v>
      </c>
      <c r="B91" s="795" t="s">
        <v>3228</v>
      </c>
      <c r="C91" s="778">
        <f>E91+F91</f>
        <v>3310165000</v>
      </c>
      <c r="D91" s="778"/>
      <c r="E91" s="796">
        <v>3310165000</v>
      </c>
      <c r="F91" s="778"/>
      <c r="G91" s="778"/>
      <c r="H91" s="778">
        <f t="shared" si="17"/>
        <v>3310165000</v>
      </c>
      <c r="I91" s="796">
        <v>3310165000</v>
      </c>
      <c r="J91" s="778"/>
      <c r="K91" s="778"/>
      <c r="L91" s="778"/>
      <c r="M91" s="781"/>
      <c r="N91" s="781">
        <f>I91/E91</f>
        <v>1</v>
      </c>
      <c r="O91" s="781"/>
      <c r="P91" s="780"/>
    </row>
    <row r="92" spans="1:16" ht="46.5" x14ac:dyDescent="0.35">
      <c r="A92" s="794">
        <v>51</v>
      </c>
      <c r="B92" s="795" t="s">
        <v>3229</v>
      </c>
      <c r="C92" s="778">
        <f t="shared" si="16"/>
        <v>700000000</v>
      </c>
      <c r="D92" s="778"/>
      <c r="E92" s="796">
        <v>700000000</v>
      </c>
      <c r="F92" s="778"/>
      <c r="G92" s="778"/>
      <c r="H92" s="778">
        <f t="shared" si="17"/>
        <v>652183000</v>
      </c>
      <c r="I92" s="796">
        <v>652183000</v>
      </c>
      <c r="J92" s="778"/>
      <c r="K92" s="778"/>
      <c r="L92" s="778"/>
      <c r="M92" s="781"/>
      <c r="N92" s="781">
        <f t="shared" si="15"/>
        <v>0.93169000000000002</v>
      </c>
      <c r="O92" s="781"/>
      <c r="P92" s="780"/>
    </row>
    <row r="93" spans="1:16" ht="46.5" x14ac:dyDescent="0.35">
      <c r="A93" s="794">
        <v>52</v>
      </c>
      <c r="B93" s="795" t="s">
        <v>3230</v>
      </c>
      <c r="C93" s="778">
        <f t="shared" si="16"/>
        <v>1170544000</v>
      </c>
      <c r="D93" s="778"/>
      <c r="E93" s="796">
        <v>1170544000</v>
      </c>
      <c r="F93" s="778"/>
      <c r="G93" s="778"/>
      <c r="H93" s="778">
        <f t="shared" si="17"/>
        <v>1077236000</v>
      </c>
      <c r="I93" s="796">
        <v>1077236000</v>
      </c>
      <c r="J93" s="778"/>
      <c r="K93" s="778"/>
      <c r="L93" s="778"/>
      <c r="M93" s="781"/>
      <c r="N93" s="781">
        <f t="shared" si="15"/>
        <v>0.92028663595729854</v>
      </c>
      <c r="O93" s="781"/>
      <c r="P93" s="780"/>
    </row>
    <row r="94" spans="1:16" ht="46.5" x14ac:dyDescent="0.35">
      <c r="A94" s="794">
        <v>53</v>
      </c>
      <c r="B94" s="795" t="s">
        <v>3231</v>
      </c>
      <c r="C94" s="778">
        <f t="shared" si="16"/>
        <v>1131854000</v>
      </c>
      <c r="D94" s="778"/>
      <c r="E94" s="796">
        <v>1131854000</v>
      </c>
      <c r="F94" s="778"/>
      <c r="G94" s="778"/>
      <c r="H94" s="778">
        <f t="shared" si="17"/>
        <v>1041614000</v>
      </c>
      <c r="I94" s="796">
        <v>1041614000</v>
      </c>
      <c r="J94" s="778"/>
      <c r="K94" s="778"/>
      <c r="L94" s="778"/>
      <c r="M94" s="781"/>
      <c r="N94" s="781">
        <f t="shared" si="15"/>
        <v>0.92027240262436671</v>
      </c>
      <c r="O94" s="781"/>
      <c r="P94" s="780"/>
    </row>
    <row r="95" spans="1:16" s="790" customFormat="1" x14ac:dyDescent="0.35">
      <c r="A95" s="800" t="s">
        <v>3177</v>
      </c>
      <c r="B95" s="801" t="s">
        <v>3232</v>
      </c>
      <c r="C95" s="787">
        <f t="shared" si="16"/>
        <v>22867983000</v>
      </c>
      <c r="D95" s="787"/>
      <c r="E95" s="802">
        <f t="shared" ref="E95" si="18">SUM(E96:E101)</f>
        <v>22867983000</v>
      </c>
      <c r="F95" s="787"/>
      <c r="G95" s="787"/>
      <c r="H95" s="787">
        <f t="shared" si="17"/>
        <v>20224371581</v>
      </c>
      <c r="I95" s="802">
        <f t="shared" ref="I95" si="19">SUM(I96:I101)</f>
        <v>20224371581</v>
      </c>
      <c r="J95" s="787"/>
      <c r="K95" s="787"/>
      <c r="L95" s="787"/>
      <c r="M95" s="788"/>
      <c r="N95" s="771">
        <f t="shared" si="15"/>
        <v>0.88439682594656466</v>
      </c>
      <c r="O95" s="788"/>
      <c r="P95" s="789"/>
    </row>
    <row r="96" spans="1:16" ht="31" x14ac:dyDescent="0.35">
      <c r="A96" s="794">
        <v>54</v>
      </c>
      <c r="B96" s="795" t="s">
        <v>3233</v>
      </c>
      <c r="C96" s="778">
        <f t="shared" si="16"/>
        <v>4320000</v>
      </c>
      <c r="D96" s="778"/>
      <c r="E96" s="796">
        <v>4320000</v>
      </c>
      <c r="F96" s="778"/>
      <c r="G96" s="778"/>
      <c r="H96" s="778">
        <f t="shared" si="17"/>
        <v>4320000</v>
      </c>
      <c r="I96" s="796">
        <v>4320000</v>
      </c>
      <c r="J96" s="778"/>
      <c r="K96" s="778"/>
      <c r="L96" s="778"/>
      <c r="M96" s="781"/>
      <c r="N96" s="781">
        <f t="shared" si="15"/>
        <v>1</v>
      </c>
      <c r="O96" s="781"/>
      <c r="P96" s="780"/>
    </row>
    <row r="97" spans="1:18" ht="31" x14ac:dyDescent="0.35">
      <c r="A97" s="794">
        <v>55</v>
      </c>
      <c r="B97" s="795" t="s">
        <v>3234</v>
      </c>
      <c r="C97" s="778">
        <f t="shared" si="16"/>
        <v>4320000</v>
      </c>
      <c r="D97" s="778"/>
      <c r="E97" s="796">
        <v>4320000</v>
      </c>
      <c r="F97" s="778"/>
      <c r="G97" s="778"/>
      <c r="H97" s="778">
        <f t="shared" si="17"/>
        <v>4320000</v>
      </c>
      <c r="I97" s="796">
        <v>4320000</v>
      </c>
      <c r="J97" s="778"/>
      <c r="K97" s="778"/>
      <c r="L97" s="778"/>
      <c r="M97" s="781"/>
      <c r="N97" s="781">
        <f t="shared" si="15"/>
        <v>1</v>
      </c>
      <c r="O97" s="781"/>
      <c r="P97" s="780"/>
    </row>
    <row r="98" spans="1:18" ht="31" x14ac:dyDescent="0.35">
      <c r="A98" s="794">
        <v>56</v>
      </c>
      <c r="B98" s="795" t="s">
        <v>3235</v>
      </c>
      <c r="C98" s="778">
        <f t="shared" si="16"/>
        <v>4320000</v>
      </c>
      <c r="D98" s="778"/>
      <c r="E98" s="796">
        <v>4320000</v>
      </c>
      <c r="F98" s="778"/>
      <c r="G98" s="778"/>
      <c r="H98" s="778">
        <f t="shared" si="17"/>
        <v>4320000</v>
      </c>
      <c r="I98" s="796">
        <v>4320000</v>
      </c>
      <c r="J98" s="778"/>
      <c r="K98" s="778"/>
      <c r="L98" s="778"/>
      <c r="M98" s="781"/>
      <c r="N98" s="781">
        <f t="shared" si="15"/>
        <v>1</v>
      </c>
      <c r="O98" s="781"/>
      <c r="P98" s="780"/>
    </row>
    <row r="99" spans="1:18" ht="77.5" x14ac:dyDescent="0.35">
      <c r="A99" s="794">
        <v>57</v>
      </c>
      <c r="B99" s="795" t="s">
        <v>3236</v>
      </c>
      <c r="C99" s="778">
        <f t="shared" si="16"/>
        <v>15260000000</v>
      </c>
      <c r="D99" s="778"/>
      <c r="E99" s="796">
        <v>15260000000</v>
      </c>
      <c r="F99" s="778"/>
      <c r="G99" s="778"/>
      <c r="H99" s="778">
        <f t="shared" si="17"/>
        <v>15260000000</v>
      </c>
      <c r="I99" s="796">
        <v>15260000000</v>
      </c>
      <c r="J99" s="778"/>
      <c r="K99" s="778"/>
      <c r="L99" s="778"/>
      <c r="M99" s="781"/>
      <c r="N99" s="781">
        <f t="shared" si="15"/>
        <v>1</v>
      </c>
      <c r="O99" s="781"/>
      <c r="P99" s="780"/>
    </row>
    <row r="100" spans="1:18" ht="46.5" x14ac:dyDescent="0.35">
      <c r="A100" s="794">
        <v>58</v>
      </c>
      <c r="B100" s="798" t="s">
        <v>3237</v>
      </c>
      <c r="C100" s="778">
        <f t="shared" si="16"/>
        <v>3904376000</v>
      </c>
      <c r="D100" s="778"/>
      <c r="E100" s="799">
        <v>3904376000</v>
      </c>
      <c r="F100" s="778"/>
      <c r="G100" s="778"/>
      <c r="H100" s="778">
        <f t="shared" si="17"/>
        <v>1273633000</v>
      </c>
      <c r="I100" s="799">
        <v>1273633000</v>
      </c>
      <c r="J100" s="778"/>
      <c r="K100" s="778"/>
      <c r="L100" s="778"/>
      <c r="M100" s="781"/>
      <c r="N100" s="781">
        <f t="shared" si="15"/>
        <v>0.32620654363206825</v>
      </c>
      <c r="O100" s="781"/>
      <c r="P100" s="780"/>
    </row>
    <row r="101" spans="1:18" ht="46.5" x14ac:dyDescent="0.35">
      <c r="A101" s="794">
        <v>59</v>
      </c>
      <c r="B101" s="795" t="s">
        <v>3238</v>
      </c>
      <c r="C101" s="778">
        <f t="shared" si="16"/>
        <v>3690647000</v>
      </c>
      <c r="D101" s="778"/>
      <c r="E101" s="796">
        <v>3690647000</v>
      </c>
      <c r="F101" s="778"/>
      <c r="G101" s="778"/>
      <c r="H101" s="778">
        <f t="shared" si="17"/>
        <v>3677778581</v>
      </c>
      <c r="I101" s="796">
        <v>3677778581</v>
      </c>
      <c r="J101" s="778"/>
      <c r="K101" s="778"/>
      <c r="L101" s="778"/>
      <c r="M101" s="781"/>
      <c r="N101" s="781">
        <f t="shared" si="15"/>
        <v>0.9965132349422744</v>
      </c>
      <c r="O101" s="781"/>
      <c r="P101" s="780"/>
    </row>
    <row r="102" spans="1:18" s="652" customFormat="1" ht="30" x14ac:dyDescent="0.3">
      <c r="A102" s="791" t="s">
        <v>159</v>
      </c>
      <c r="B102" s="792" t="s">
        <v>3239</v>
      </c>
      <c r="C102" s="770">
        <f t="shared" si="16"/>
        <v>1001734000</v>
      </c>
      <c r="D102" s="770"/>
      <c r="E102" s="793">
        <f t="shared" ref="E102" si="20">SUM(E103:E104)</f>
        <v>1001734000</v>
      </c>
      <c r="F102" s="770"/>
      <c r="G102" s="770"/>
      <c r="H102" s="770">
        <f t="shared" si="17"/>
        <v>1001734000</v>
      </c>
      <c r="I102" s="793">
        <f t="shared" ref="I102" si="21">SUM(I103:I104)</f>
        <v>1001734000</v>
      </c>
      <c r="J102" s="770"/>
      <c r="K102" s="770"/>
      <c r="L102" s="770"/>
      <c r="M102" s="771"/>
      <c r="N102" s="771">
        <f t="shared" si="15"/>
        <v>1</v>
      </c>
      <c r="O102" s="771"/>
      <c r="P102" s="773"/>
    </row>
    <row r="103" spans="1:18" ht="31" x14ac:dyDescent="0.35">
      <c r="A103" s="794">
        <v>1</v>
      </c>
      <c r="B103" s="795" t="s">
        <v>3240</v>
      </c>
      <c r="C103" s="778">
        <f t="shared" si="16"/>
        <v>478104000</v>
      </c>
      <c r="D103" s="778"/>
      <c r="E103" s="796">
        <v>478104000</v>
      </c>
      <c r="F103" s="778"/>
      <c r="G103" s="778"/>
      <c r="H103" s="778">
        <f t="shared" si="17"/>
        <v>478104000</v>
      </c>
      <c r="I103" s="796">
        <v>478104000</v>
      </c>
      <c r="J103" s="778"/>
      <c r="K103" s="778"/>
      <c r="L103" s="778"/>
      <c r="M103" s="781"/>
      <c r="N103" s="781">
        <f t="shared" si="15"/>
        <v>1</v>
      </c>
      <c r="O103" s="781"/>
      <c r="P103" s="780"/>
    </row>
    <row r="104" spans="1:18" ht="31" x14ac:dyDescent="0.35">
      <c r="A104" s="794">
        <v>2</v>
      </c>
      <c r="B104" s="795" t="s">
        <v>3241</v>
      </c>
      <c r="C104" s="778">
        <f t="shared" si="16"/>
        <v>523630000</v>
      </c>
      <c r="D104" s="778"/>
      <c r="E104" s="796">
        <v>523630000</v>
      </c>
      <c r="F104" s="778"/>
      <c r="G104" s="778"/>
      <c r="H104" s="778">
        <f t="shared" si="17"/>
        <v>523630000</v>
      </c>
      <c r="I104" s="796">
        <v>523630000</v>
      </c>
      <c r="J104" s="778"/>
      <c r="K104" s="778"/>
      <c r="L104" s="778"/>
      <c r="M104" s="781"/>
      <c r="N104" s="781">
        <f t="shared" si="15"/>
        <v>1</v>
      </c>
      <c r="O104" s="781"/>
      <c r="P104" s="780"/>
    </row>
    <row r="105" spans="1:18" s="652" customFormat="1" x14ac:dyDescent="0.3">
      <c r="A105" s="791" t="s">
        <v>503</v>
      </c>
      <c r="B105" s="792" t="s">
        <v>3242</v>
      </c>
      <c r="C105" s="770">
        <f t="shared" si="16"/>
        <v>2000000000</v>
      </c>
      <c r="D105" s="770"/>
      <c r="E105" s="793">
        <f t="shared" ref="E105" si="22">SUM(E106)</f>
        <v>2000000000</v>
      </c>
      <c r="F105" s="770"/>
      <c r="G105" s="770"/>
      <c r="H105" s="770">
        <f t="shared" si="17"/>
        <v>0</v>
      </c>
      <c r="I105" s="793">
        <f t="shared" ref="I105" si="23">SUM(I106)</f>
        <v>0</v>
      </c>
      <c r="J105" s="770"/>
      <c r="K105" s="770"/>
      <c r="L105" s="770"/>
      <c r="M105" s="771"/>
      <c r="N105" s="781">
        <f t="shared" si="15"/>
        <v>0</v>
      </c>
      <c r="O105" s="771"/>
      <c r="P105" s="773"/>
    </row>
    <row r="106" spans="1:18" ht="31" x14ac:dyDescent="0.35">
      <c r="A106" s="794">
        <v>1</v>
      </c>
      <c r="B106" s="795" t="s">
        <v>3243</v>
      </c>
      <c r="C106" s="778">
        <f t="shared" si="16"/>
        <v>2000000000</v>
      </c>
      <c r="D106" s="778"/>
      <c r="E106" s="796">
        <v>2000000000</v>
      </c>
      <c r="F106" s="778"/>
      <c r="G106" s="778"/>
      <c r="H106" s="778">
        <f t="shared" si="17"/>
        <v>0</v>
      </c>
      <c r="I106" s="796"/>
      <c r="J106" s="778"/>
      <c r="K106" s="778"/>
      <c r="L106" s="778"/>
      <c r="M106" s="781"/>
      <c r="N106" s="781">
        <f t="shared" si="15"/>
        <v>0</v>
      </c>
      <c r="O106" s="781"/>
      <c r="P106" s="780"/>
    </row>
    <row r="107" spans="1:18" s="652" customFormat="1" x14ac:dyDescent="0.3">
      <c r="A107" s="791" t="s">
        <v>247</v>
      </c>
      <c r="B107" s="792" t="s">
        <v>3244</v>
      </c>
      <c r="C107" s="770">
        <f t="shared" si="16"/>
        <v>50000000</v>
      </c>
      <c r="D107" s="770"/>
      <c r="E107" s="793">
        <f t="shared" ref="E107" si="24">SUM(E108)</f>
        <v>50000000</v>
      </c>
      <c r="F107" s="770"/>
      <c r="G107" s="770"/>
      <c r="H107" s="770">
        <f t="shared" si="17"/>
        <v>50000000</v>
      </c>
      <c r="I107" s="793">
        <f t="shared" ref="I107" si="25">SUM(I108)</f>
        <v>50000000</v>
      </c>
      <c r="J107" s="770"/>
      <c r="K107" s="770"/>
      <c r="L107" s="770"/>
      <c r="M107" s="771"/>
      <c r="N107" s="781">
        <f t="shared" si="15"/>
        <v>1</v>
      </c>
      <c r="O107" s="771"/>
      <c r="P107" s="773"/>
    </row>
    <row r="108" spans="1:18" ht="46.5" x14ac:dyDescent="0.35">
      <c r="A108" s="794">
        <v>1</v>
      </c>
      <c r="B108" s="795" t="s">
        <v>3245</v>
      </c>
      <c r="C108" s="778">
        <f t="shared" si="16"/>
        <v>50000000</v>
      </c>
      <c r="D108" s="778"/>
      <c r="E108" s="796">
        <v>50000000</v>
      </c>
      <c r="F108" s="778"/>
      <c r="G108" s="778"/>
      <c r="H108" s="778">
        <f t="shared" si="17"/>
        <v>50000000</v>
      </c>
      <c r="I108" s="796">
        <v>50000000</v>
      </c>
      <c r="J108" s="778"/>
      <c r="K108" s="778"/>
      <c r="L108" s="778"/>
      <c r="M108" s="781"/>
      <c r="N108" s="781">
        <f t="shared" si="15"/>
        <v>1</v>
      </c>
      <c r="O108" s="781"/>
      <c r="P108" s="780"/>
    </row>
    <row r="109" spans="1:18" s="652" customFormat="1" ht="30" customHeight="1" x14ac:dyDescent="0.3">
      <c r="A109" s="768" t="s">
        <v>62</v>
      </c>
      <c r="B109" s="769" t="s">
        <v>551</v>
      </c>
      <c r="C109" s="770">
        <f>C110+C114</f>
        <v>146419620277</v>
      </c>
      <c r="D109" s="770"/>
      <c r="E109" s="770">
        <f t="shared" ref="E109:L109" si="26">E110+E114</f>
        <v>0</v>
      </c>
      <c r="F109" s="770">
        <f t="shared" si="26"/>
        <v>146419620277</v>
      </c>
      <c r="G109" s="770">
        <f t="shared" si="26"/>
        <v>0</v>
      </c>
      <c r="H109" s="770">
        <f>H110+H114</f>
        <v>145853086057</v>
      </c>
      <c r="I109" s="770">
        <f t="shared" si="26"/>
        <v>0</v>
      </c>
      <c r="J109" s="770">
        <f t="shared" si="26"/>
        <v>137868831143</v>
      </c>
      <c r="K109" s="770">
        <f t="shared" si="26"/>
        <v>0</v>
      </c>
      <c r="L109" s="770">
        <f t="shared" si="26"/>
        <v>7984254914</v>
      </c>
      <c r="M109" s="771"/>
      <c r="N109" s="771"/>
      <c r="O109" s="771">
        <f>J109/F109</f>
        <v>0.9416007969572423</v>
      </c>
      <c r="P109" s="775"/>
      <c r="R109" s="842">
        <f>C109-H109</f>
        <v>566534220</v>
      </c>
    </row>
    <row r="110" spans="1:18" s="652" customFormat="1" ht="30" customHeight="1" x14ac:dyDescent="0.3">
      <c r="A110" s="768" t="s">
        <v>169</v>
      </c>
      <c r="B110" s="774" t="s">
        <v>3130</v>
      </c>
      <c r="C110" s="770">
        <f>SUM(C111:C113)</f>
        <v>81203251232</v>
      </c>
      <c r="D110" s="770"/>
      <c r="E110" s="770">
        <f t="shared" ref="E110:L110" si="27">SUM(E111:E113)</f>
        <v>0</v>
      </c>
      <c r="F110" s="770">
        <f t="shared" si="27"/>
        <v>81203251232</v>
      </c>
      <c r="G110" s="770">
        <f t="shared" si="27"/>
        <v>0</v>
      </c>
      <c r="H110" s="770">
        <f>SUM(H111:H113)</f>
        <v>80642777012</v>
      </c>
      <c r="I110" s="770">
        <f t="shared" si="27"/>
        <v>0</v>
      </c>
      <c r="J110" s="770">
        <f t="shared" si="27"/>
        <v>73526499661</v>
      </c>
      <c r="K110" s="770">
        <f t="shared" si="27"/>
        <v>0</v>
      </c>
      <c r="L110" s="770">
        <f t="shared" si="27"/>
        <v>7116277351</v>
      </c>
      <c r="M110" s="771"/>
      <c r="N110" s="771"/>
      <c r="O110" s="771">
        <f t="shared" ref="O110:O122" si="28">J110/F110</f>
        <v>0.90546250975755516</v>
      </c>
      <c r="P110" s="775"/>
      <c r="R110" s="842">
        <f t="shared" ref="R110:R122" si="29">C110-H110</f>
        <v>560474220</v>
      </c>
    </row>
    <row r="111" spans="1:18" ht="30" customHeight="1" x14ac:dyDescent="0.35">
      <c r="A111" s="776">
        <v>1</v>
      </c>
      <c r="B111" s="777" t="s">
        <v>3126</v>
      </c>
      <c r="C111" s="778">
        <f>SUM(E111:G111)</f>
        <v>7809781227</v>
      </c>
      <c r="D111" s="778"/>
      <c r="E111" s="779"/>
      <c r="F111" s="780">
        <f>'NĐ31- Biểu 56-QT chi TX-cq'!C12</f>
        <v>7809781227</v>
      </c>
      <c r="G111" s="780"/>
      <c r="H111" s="778">
        <f>SUM(I111:L111)</f>
        <v>7789007880</v>
      </c>
      <c r="I111" s="780"/>
      <c r="J111" s="778">
        <f>'NĐ31- Biểu 56-QT chi TX-cq'!D12</f>
        <v>6101414134</v>
      </c>
      <c r="K111" s="780"/>
      <c r="L111" s="780">
        <v>1687593746</v>
      </c>
      <c r="M111" s="781"/>
      <c r="N111" s="781"/>
      <c r="O111" s="781">
        <f t="shared" si="28"/>
        <v>0.78125288745684351</v>
      </c>
      <c r="P111" s="782"/>
      <c r="R111" s="842">
        <f t="shared" si="29"/>
        <v>20773347</v>
      </c>
    </row>
    <row r="112" spans="1:18" ht="30" customHeight="1" x14ac:dyDescent="0.35">
      <c r="A112" s="776">
        <v>2</v>
      </c>
      <c r="B112" s="777" t="s">
        <v>3127</v>
      </c>
      <c r="C112" s="778">
        <f>SUM(E112:G112)</f>
        <v>3444903109</v>
      </c>
      <c r="D112" s="778"/>
      <c r="E112" s="778"/>
      <c r="F112" s="780">
        <f>'NĐ31- Biểu 56-QT chi TX-cq'!C13</f>
        <v>3444903109</v>
      </c>
      <c r="G112" s="778"/>
      <c r="H112" s="778">
        <f>SUM(I112:L112)</f>
        <v>3444534024</v>
      </c>
      <c r="I112" s="778"/>
      <c r="J112" s="778">
        <f>'NĐ31- Biểu 56-QT chi TX-cq'!D13</f>
        <v>3440366024</v>
      </c>
      <c r="K112" s="778"/>
      <c r="L112" s="778">
        <v>4168000</v>
      </c>
      <c r="M112" s="781"/>
      <c r="N112" s="781"/>
      <c r="O112" s="781">
        <f t="shared" si="28"/>
        <v>0.99868295715251132</v>
      </c>
      <c r="P112" s="782"/>
      <c r="R112" s="842">
        <f t="shared" si="29"/>
        <v>369085</v>
      </c>
    </row>
    <row r="113" spans="1:18" ht="30" customHeight="1" x14ac:dyDescent="0.35">
      <c r="A113" s="776">
        <v>3</v>
      </c>
      <c r="B113" s="777" t="s">
        <v>3128</v>
      </c>
      <c r="C113" s="778">
        <f t="shared" ref="C113:C122" si="30">SUM(E113:G113)</f>
        <v>69948566896</v>
      </c>
      <c r="D113" s="778"/>
      <c r="E113" s="783"/>
      <c r="F113" s="780">
        <f>'NĐ31- Biểu 56-QT chi TX-cq'!C14</f>
        <v>69948566896</v>
      </c>
      <c r="G113" s="783"/>
      <c r="H113" s="778">
        <f t="shared" ref="H113:H122" si="31">SUM(I113:L113)</f>
        <v>69409235108</v>
      </c>
      <c r="I113" s="783"/>
      <c r="J113" s="778">
        <f>'NĐ31- Biểu 56-QT chi TX-cq'!D14</f>
        <v>63984719503</v>
      </c>
      <c r="K113" s="783"/>
      <c r="L113" s="783">
        <v>5424515605</v>
      </c>
      <c r="M113" s="781"/>
      <c r="N113" s="784"/>
      <c r="O113" s="781">
        <f t="shared" si="28"/>
        <v>0.91473953423710475</v>
      </c>
      <c r="P113" s="782"/>
      <c r="R113" s="842">
        <f t="shared" si="29"/>
        <v>539331788</v>
      </c>
    </row>
    <row r="114" spans="1:18" s="652" customFormat="1" ht="30" customHeight="1" x14ac:dyDescent="0.3">
      <c r="A114" s="768" t="s">
        <v>125</v>
      </c>
      <c r="B114" s="769" t="s">
        <v>3131</v>
      </c>
      <c r="C114" s="770">
        <f>SUM(C115:C122)</f>
        <v>65216369045</v>
      </c>
      <c r="D114" s="770"/>
      <c r="E114" s="770">
        <f t="shared" ref="E114:L114" si="32">SUM(E115:E122)</f>
        <v>0</v>
      </c>
      <c r="F114" s="770">
        <f t="shared" si="32"/>
        <v>65216369045</v>
      </c>
      <c r="G114" s="770">
        <f t="shared" si="32"/>
        <v>0</v>
      </c>
      <c r="H114" s="770">
        <f t="shared" si="32"/>
        <v>65210309045</v>
      </c>
      <c r="I114" s="770">
        <f t="shared" si="32"/>
        <v>0</v>
      </c>
      <c r="J114" s="770">
        <f t="shared" si="32"/>
        <v>64342331482</v>
      </c>
      <c r="K114" s="770">
        <f t="shared" si="32"/>
        <v>0</v>
      </c>
      <c r="L114" s="770">
        <f t="shared" si="32"/>
        <v>867977563</v>
      </c>
      <c r="M114" s="771"/>
      <c r="N114" s="771"/>
      <c r="O114" s="771">
        <f t="shared" si="28"/>
        <v>0.98659788062722564</v>
      </c>
      <c r="P114" s="775"/>
      <c r="R114" s="842">
        <f t="shared" si="29"/>
        <v>6060000</v>
      </c>
    </row>
    <row r="115" spans="1:18" ht="30" customHeight="1" x14ac:dyDescent="0.35">
      <c r="A115" s="776">
        <v>1</v>
      </c>
      <c r="B115" s="777" t="s">
        <v>3129</v>
      </c>
      <c r="C115" s="778">
        <f t="shared" si="30"/>
        <v>846537090</v>
      </c>
      <c r="D115" s="778"/>
      <c r="E115" s="779"/>
      <c r="F115" s="780">
        <f>'NĐ31- Biểu 56-QT chi TX-cq'!C16</f>
        <v>846537090</v>
      </c>
      <c r="G115" s="780"/>
      <c r="H115" s="778">
        <f t="shared" si="31"/>
        <v>846537090</v>
      </c>
      <c r="I115" s="780"/>
      <c r="J115" s="778">
        <f>'NĐ31- Biểu 56-QT chi TX-cq'!D16</f>
        <v>846537090</v>
      </c>
      <c r="K115" s="780"/>
      <c r="L115" s="785"/>
      <c r="M115" s="781"/>
      <c r="N115" s="781"/>
      <c r="O115" s="781">
        <f t="shared" si="28"/>
        <v>1</v>
      </c>
      <c r="P115" s="782"/>
      <c r="R115" s="842">
        <f t="shared" si="29"/>
        <v>0</v>
      </c>
    </row>
    <row r="116" spans="1:18" ht="30" customHeight="1" x14ac:dyDescent="0.35">
      <c r="A116" s="776">
        <v>2</v>
      </c>
      <c r="B116" s="786" t="s">
        <v>3132</v>
      </c>
      <c r="C116" s="778">
        <f t="shared" si="30"/>
        <v>7815297185</v>
      </c>
      <c r="D116" s="778"/>
      <c r="E116" s="779"/>
      <c r="F116" s="780">
        <f>'NĐ31- Biểu 56-QT chi TX-cq'!C17</f>
        <v>7815297185</v>
      </c>
      <c r="G116" s="780"/>
      <c r="H116" s="778">
        <f t="shared" si="31"/>
        <v>7815297185</v>
      </c>
      <c r="I116" s="780"/>
      <c r="J116" s="778">
        <f>'NĐ31- Biểu 56-QT chi TX-cq'!D17</f>
        <v>7727297187</v>
      </c>
      <c r="K116" s="780"/>
      <c r="L116" s="803">
        <v>87999998</v>
      </c>
      <c r="M116" s="781"/>
      <c r="N116" s="781"/>
      <c r="O116" s="781">
        <f t="shared" si="28"/>
        <v>0.98874003177142133</v>
      </c>
      <c r="P116" s="782"/>
      <c r="R116" s="842">
        <f t="shared" si="29"/>
        <v>0</v>
      </c>
    </row>
    <row r="117" spans="1:18" ht="30" customHeight="1" x14ac:dyDescent="0.35">
      <c r="A117" s="776">
        <v>3</v>
      </c>
      <c r="B117" s="786" t="s">
        <v>3133</v>
      </c>
      <c r="C117" s="778">
        <f t="shared" si="30"/>
        <v>9244811432</v>
      </c>
      <c r="D117" s="778"/>
      <c r="E117" s="779"/>
      <c r="F117" s="780">
        <f>'NĐ31- Biểu 56-QT chi TX-cq'!C18</f>
        <v>9244811432</v>
      </c>
      <c r="G117" s="780"/>
      <c r="H117" s="778">
        <f t="shared" si="31"/>
        <v>9244811432</v>
      </c>
      <c r="I117" s="780"/>
      <c r="J117" s="778">
        <f>'NĐ31- Biểu 56-QT chi TX-cq'!D18</f>
        <v>9126361933</v>
      </c>
      <c r="K117" s="780"/>
      <c r="L117" s="803">
        <v>118449499</v>
      </c>
      <c r="M117" s="781"/>
      <c r="N117" s="781"/>
      <c r="O117" s="781">
        <f t="shared" si="28"/>
        <v>0.98718746186752937</v>
      </c>
      <c r="P117" s="782"/>
      <c r="R117" s="842">
        <f t="shared" si="29"/>
        <v>0</v>
      </c>
    </row>
    <row r="118" spans="1:18" ht="30" customHeight="1" x14ac:dyDescent="0.35">
      <c r="A118" s="776">
        <v>4</v>
      </c>
      <c r="B118" s="786" t="s">
        <v>3134</v>
      </c>
      <c r="C118" s="778">
        <f t="shared" si="30"/>
        <v>5587270962</v>
      </c>
      <c r="D118" s="778"/>
      <c r="E118" s="779"/>
      <c r="F118" s="780">
        <f>'NĐ31- Biểu 56-QT chi TX-cq'!C19</f>
        <v>5587270962</v>
      </c>
      <c r="G118" s="780"/>
      <c r="H118" s="778">
        <f t="shared" si="31"/>
        <v>5586630962</v>
      </c>
      <c r="I118" s="780"/>
      <c r="J118" s="778">
        <f>'NĐ31- Biểu 56-QT chi TX-cq'!D19</f>
        <v>5457485672</v>
      </c>
      <c r="K118" s="780"/>
      <c r="L118" s="803">
        <v>129145290</v>
      </c>
      <c r="M118" s="781"/>
      <c r="N118" s="781"/>
      <c r="O118" s="781">
        <f t="shared" si="28"/>
        <v>0.97677125543352161</v>
      </c>
      <c r="P118" s="782"/>
      <c r="R118" s="842">
        <f t="shared" si="29"/>
        <v>640000</v>
      </c>
    </row>
    <row r="119" spans="1:18" ht="30" customHeight="1" x14ac:dyDescent="0.35">
      <c r="A119" s="776">
        <v>5</v>
      </c>
      <c r="B119" s="786" t="s">
        <v>3135</v>
      </c>
      <c r="C119" s="778">
        <f t="shared" si="30"/>
        <v>11947391538</v>
      </c>
      <c r="D119" s="778"/>
      <c r="E119" s="779"/>
      <c r="F119" s="780">
        <f>'NĐ31- Biểu 56-QT chi TX-cq'!C20</f>
        <v>11947391538</v>
      </c>
      <c r="G119" s="780"/>
      <c r="H119" s="778">
        <f t="shared" si="31"/>
        <v>11947391538</v>
      </c>
      <c r="I119" s="780"/>
      <c r="J119" s="778">
        <f>'NĐ31- Biểu 56-QT chi TX-cq'!D20</f>
        <v>11775462402</v>
      </c>
      <c r="K119" s="780"/>
      <c r="L119" s="803">
        <f>164939136+6990000</f>
        <v>171929136</v>
      </c>
      <c r="M119" s="781"/>
      <c r="N119" s="781"/>
      <c r="O119" s="781">
        <f t="shared" si="28"/>
        <v>0.98560948342128407</v>
      </c>
      <c r="P119" s="782"/>
      <c r="R119" s="842">
        <f t="shared" si="29"/>
        <v>0</v>
      </c>
    </row>
    <row r="120" spans="1:18" ht="30" customHeight="1" x14ac:dyDescent="0.35">
      <c r="A120" s="776">
        <v>6</v>
      </c>
      <c r="B120" s="786" t="s">
        <v>3136</v>
      </c>
      <c r="C120" s="778">
        <f t="shared" si="30"/>
        <v>7797993224</v>
      </c>
      <c r="D120" s="778"/>
      <c r="E120" s="779"/>
      <c r="F120" s="780">
        <f>'NĐ31- Biểu 56-QT chi TX-cq'!C21</f>
        <v>7797993224</v>
      </c>
      <c r="G120" s="780"/>
      <c r="H120" s="778">
        <f t="shared" si="31"/>
        <v>7796793224</v>
      </c>
      <c r="I120" s="780"/>
      <c r="J120" s="778">
        <f>'NĐ31- Biểu 56-QT chi TX-cq'!D21</f>
        <v>7647507991</v>
      </c>
      <c r="K120" s="780"/>
      <c r="L120" s="803">
        <f>143665233+5620000</f>
        <v>149285233</v>
      </c>
      <c r="M120" s="781"/>
      <c r="N120" s="781"/>
      <c r="O120" s="781">
        <f t="shared" si="28"/>
        <v>0.98070205645513397</v>
      </c>
      <c r="P120" s="782"/>
      <c r="R120" s="842">
        <f t="shared" si="29"/>
        <v>1200000</v>
      </c>
    </row>
    <row r="121" spans="1:18" ht="30" customHeight="1" x14ac:dyDescent="0.35">
      <c r="A121" s="776">
        <v>7</v>
      </c>
      <c r="B121" s="786" t="s">
        <v>3137</v>
      </c>
      <c r="C121" s="778">
        <f t="shared" si="30"/>
        <v>11340171174</v>
      </c>
      <c r="D121" s="778"/>
      <c r="E121" s="779"/>
      <c r="F121" s="780">
        <f>'NĐ31- Biểu 56-QT chi TX-cq'!C22</f>
        <v>11340171174</v>
      </c>
      <c r="G121" s="780"/>
      <c r="H121" s="778">
        <f t="shared" si="31"/>
        <v>11335951174</v>
      </c>
      <c r="I121" s="780"/>
      <c r="J121" s="778">
        <f>'NĐ31- Biểu 56-QT chi TX-cq'!D22</f>
        <v>11167311551</v>
      </c>
      <c r="K121" s="780"/>
      <c r="L121" s="803">
        <v>168639623</v>
      </c>
      <c r="M121" s="781"/>
      <c r="N121" s="781"/>
      <c r="O121" s="781">
        <f t="shared" si="28"/>
        <v>0.98475687709226811</v>
      </c>
      <c r="P121" s="782"/>
      <c r="R121" s="842">
        <f t="shared" si="29"/>
        <v>4220000</v>
      </c>
    </row>
    <row r="122" spans="1:18" ht="30" customHeight="1" x14ac:dyDescent="0.35">
      <c r="A122" s="776">
        <v>8</v>
      </c>
      <c r="B122" s="786" t="s">
        <v>3138</v>
      </c>
      <c r="C122" s="778">
        <f t="shared" si="30"/>
        <v>10636896440</v>
      </c>
      <c r="D122" s="778"/>
      <c r="E122" s="779"/>
      <c r="F122" s="780">
        <f>'NĐ31- Biểu 56-QT chi TX-cq'!C23</f>
        <v>10636896440</v>
      </c>
      <c r="G122" s="780"/>
      <c r="H122" s="778">
        <f t="shared" si="31"/>
        <v>10636896440</v>
      </c>
      <c r="I122" s="780"/>
      <c r="J122" s="778">
        <f>'NĐ31- Biểu 56-QT chi TX-cq'!D23</f>
        <v>10594367656</v>
      </c>
      <c r="K122" s="780"/>
      <c r="L122" s="803">
        <f>36428784+6100000</f>
        <v>42528784</v>
      </c>
      <c r="M122" s="781"/>
      <c r="N122" s="781"/>
      <c r="O122" s="781">
        <f t="shared" si="28"/>
        <v>0.99600176759829395</v>
      </c>
      <c r="P122" s="782"/>
      <c r="R122" s="842">
        <f t="shared" si="29"/>
        <v>0</v>
      </c>
    </row>
  </sheetData>
  <mergeCells count="26">
    <mergeCell ref="A1:C1"/>
    <mergeCell ref="L1:P1"/>
    <mergeCell ref="A2:C2"/>
    <mergeCell ref="I2:J2"/>
    <mergeCell ref="L2:P3"/>
    <mergeCell ref="L8:L9"/>
    <mergeCell ref="M8:M9"/>
    <mergeCell ref="A4:N4"/>
    <mergeCell ref="N8:N9"/>
    <mergeCell ref="D8:E8"/>
    <mergeCell ref="P8:P9"/>
    <mergeCell ref="O8:O9"/>
    <mergeCell ref="K8:K9"/>
    <mergeCell ref="A5:P5"/>
    <mergeCell ref="A6:P6"/>
    <mergeCell ref="A7:A9"/>
    <mergeCell ref="B7:B9"/>
    <mergeCell ref="C7:G7"/>
    <mergeCell ref="H7:L7"/>
    <mergeCell ref="M7:P7"/>
    <mergeCell ref="C8:C9"/>
    <mergeCell ref="F8:F9"/>
    <mergeCell ref="G8:G9"/>
    <mergeCell ref="H8:H9"/>
    <mergeCell ref="I8:I9"/>
    <mergeCell ref="J8:J9"/>
  </mergeCells>
  <phoneticPr fontId="115" type="noConversion"/>
  <pageMargins left="0.52" right="0.46" top="0.75" bottom="0.5" header="0.3" footer="0.3"/>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42"/>
  <sheetViews>
    <sheetView topLeftCell="D7" zoomScale="70" zoomScaleNormal="70" workbookViewId="0">
      <selection activeCell="F1" sqref="F1"/>
    </sheetView>
  </sheetViews>
  <sheetFormatPr defaultRowHeight="15.5" x14ac:dyDescent="0.35"/>
  <cols>
    <col min="1" max="1" width="6.6328125" style="751" customWidth="1"/>
    <col min="2" max="2" width="14.1796875" style="751" customWidth="1"/>
    <col min="3" max="3" width="14" style="751" customWidth="1"/>
    <col min="4" max="4" width="12.1796875" style="751" customWidth="1"/>
    <col min="5" max="5" width="13.08984375" style="751" customWidth="1"/>
    <col min="6" max="6" width="13.1796875" style="751" customWidth="1"/>
    <col min="7" max="7" width="7" style="751" customWidth="1"/>
    <col min="8" max="8" width="7.90625" style="751" customWidth="1"/>
    <col min="9" max="9" width="12.54296875" style="751" customWidth="1"/>
    <col min="10" max="10" width="8.453125" style="751" customWidth="1"/>
    <col min="11" max="11" width="13" style="751" customWidth="1"/>
    <col min="12" max="12" width="8.54296875" style="751" customWidth="1"/>
    <col min="13" max="13" width="6.1796875" style="751" customWidth="1"/>
    <col min="14" max="14" width="8.26953125" style="751" customWidth="1"/>
    <col min="15" max="15" width="14.90625" style="751" customWidth="1"/>
    <col min="16" max="16" width="14.36328125" style="751" customWidth="1"/>
    <col min="17" max="17" width="12.1796875" style="751" customWidth="1"/>
    <col min="18" max="18" width="9.1796875" style="751" customWidth="1"/>
    <col min="19" max="19" width="13.7265625" style="751" customWidth="1"/>
    <col min="20" max="20" width="6.1796875" style="751" customWidth="1"/>
    <col min="21" max="21" width="10.81640625" style="751" customWidth="1"/>
    <col min="22" max="22" width="9.1796875" style="751" customWidth="1"/>
    <col min="23" max="257" width="8.7265625" style="751"/>
    <col min="258" max="258" width="5.81640625" style="751" customWidth="1"/>
    <col min="259" max="259" width="14.1796875" style="751" customWidth="1"/>
    <col min="260" max="261" width="14" style="751" customWidth="1"/>
    <col min="262" max="262" width="14.1796875" style="751" customWidth="1"/>
    <col min="263" max="263" width="7.7265625" style="751" customWidth="1"/>
    <col min="264" max="264" width="10.54296875" style="751" customWidth="1"/>
    <col min="265" max="265" width="12.54296875" style="751" customWidth="1"/>
    <col min="266" max="266" width="13.453125" style="751" customWidth="1"/>
    <col min="267" max="267" width="13" style="751" customWidth="1"/>
    <col min="268" max="268" width="12.7265625" style="751" customWidth="1"/>
    <col min="269" max="269" width="9.453125" style="751" customWidth="1"/>
    <col min="270" max="270" width="11" style="751" customWidth="1"/>
    <col min="271" max="271" width="15.7265625" style="751" customWidth="1"/>
    <col min="272" max="272" width="15.81640625" style="751" customWidth="1"/>
    <col min="273" max="273" width="12.1796875" style="751" customWidth="1"/>
    <col min="274" max="274" width="9.1796875" style="751" customWidth="1"/>
    <col min="275" max="275" width="13.7265625" style="751" customWidth="1"/>
    <col min="276" max="276" width="11" style="751" customWidth="1"/>
    <col min="277" max="277" width="10.81640625" style="751" customWidth="1"/>
    <col min="278" max="278" width="9.1796875" style="751" customWidth="1"/>
    <col min="279" max="513" width="8.7265625" style="751"/>
    <col min="514" max="514" width="5.81640625" style="751" customWidth="1"/>
    <col min="515" max="515" width="14.1796875" style="751" customWidth="1"/>
    <col min="516" max="517" width="14" style="751" customWidth="1"/>
    <col min="518" max="518" width="14.1796875" style="751" customWidth="1"/>
    <col min="519" max="519" width="7.7265625" style="751" customWidth="1"/>
    <col min="520" max="520" width="10.54296875" style="751" customWidth="1"/>
    <col min="521" max="521" width="12.54296875" style="751" customWidth="1"/>
    <col min="522" max="522" width="13.453125" style="751" customWidth="1"/>
    <col min="523" max="523" width="13" style="751" customWidth="1"/>
    <col min="524" max="524" width="12.7265625" style="751" customWidth="1"/>
    <col min="525" max="525" width="9.453125" style="751" customWidth="1"/>
    <col min="526" max="526" width="11" style="751" customWidth="1"/>
    <col min="527" max="527" width="15.7265625" style="751" customWidth="1"/>
    <col min="528" max="528" width="15.81640625" style="751" customWidth="1"/>
    <col min="529" max="529" width="12.1796875" style="751" customWidth="1"/>
    <col min="530" max="530" width="9.1796875" style="751" customWidth="1"/>
    <col min="531" max="531" width="13.7265625" style="751" customWidth="1"/>
    <col min="532" max="532" width="11" style="751" customWidth="1"/>
    <col min="533" max="533" width="10.81640625" style="751" customWidth="1"/>
    <col min="534" max="534" width="9.1796875" style="751" customWidth="1"/>
    <col min="535" max="769" width="8.7265625" style="751"/>
    <col min="770" max="770" width="5.81640625" style="751" customWidth="1"/>
    <col min="771" max="771" width="14.1796875" style="751" customWidth="1"/>
    <col min="772" max="773" width="14" style="751" customWidth="1"/>
    <col min="774" max="774" width="14.1796875" style="751" customWidth="1"/>
    <col min="775" max="775" width="7.7265625" style="751" customWidth="1"/>
    <col min="776" max="776" width="10.54296875" style="751" customWidth="1"/>
    <col min="777" max="777" width="12.54296875" style="751" customWidth="1"/>
    <col min="778" max="778" width="13.453125" style="751" customWidth="1"/>
    <col min="779" max="779" width="13" style="751" customWidth="1"/>
    <col min="780" max="780" width="12.7265625" style="751" customWidth="1"/>
    <col min="781" max="781" width="9.453125" style="751" customWidth="1"/>
    <col min="782" max="782" width="11" style="751" customWidth="1"/>
    <col min="783" max="783" width="15.7265625" style="751" customWidth="1"/>
    <col min="784" max="784" width="15.81640625" style="751" customWidth="1"/>
    <col min="785" max="785" width="12.1796875" style="751" customWidth="1"/>
    <col min="786" max="786" width="9.1796875" style="751" customWidth="1"/>
    <col min="787" max="787" width="13.7265625" style="751" customWidth="1"/>
    <col min="788" max="788" width="11" style="751" customWidth="1"/>
    <col min="789" max="789" width="10.81640625" style="751" customWidth="1"/>
    <col min="790" max="790" width="9.1796875" style="751" customWidth="1"/>
    <col min="791" max="1025" width="8.7265625" style="751"/>
    <col min="1026" max="1026" width="5.81640625" style="751" customWidth="1"/>
    <col min="1027" max="1027" width="14.1796875" style="751" customWidth="1"/>
    <col min="1028" max="1029" width="14" style="751" customWidth="1"/>
    <col min="1030" max="1030" width="14.1796875" style="751" customWidth="1"/>
    <col min="1031" max="1031" width="7.7265625" style="751" customWidth="1"/>
    <col min="1032" max="1032" width="10.54296875" style="751" customWidth="1"/>
    <col min="1033" max="1033" width="12.54296875" style="751" customWidth="1"/>
    <col min="1034" max="1034" width="13.453125" style="751" customWidth="1"/>
    <col min="1035" max="1035" width="13" style="751" customWidth="1"/>
    <col min="1036" max="1036" width="12.7265625" style="751" customWidth="1"/>
    <col min="1037" max="1037" width="9.453125" style="751" customWidth="1"/>
    <col min="1038" max="1038" width="11" style="751" customWidth="1"/>
    <col min="1039" max="1039" width="15.7265625" style="751" customWidth="1"/>
    <col min="1040" max="1040" width="15.81640625" style="751" customWidth="1"/>
    <col min="1041" max="1041" width="12.1796875" style="751" customWidth="1"/>
    <col min="1042" max="1042" width="9.1796875" style="751" customWidth="1"/>
    <col min="1043" max="1043" width="13.7265625" style="751" customWidth="1"/>
    <col min="1044" max="1044" width="11" style="751" customWidth="1"/>
    <col min="1045" max="1045" width="10.81640625" style="751" customWidth="1"/>
    <col min="1046" max="1046" width="9.1796875" style="751" customWidth="1"/>
    <col min="1047" max="1281" width="8.7265625" style="751"/>
    <col min="1282" max="1282" width="5.81640625" style="751" customWidth="1"/>
    <col min="1283" max="1283" width="14.1796875" style="751" customWidth="1"/>
    <col min="1284" max="1285" width="14" style="751" customWidth="1"/>
    <col min="1286" max="1286" width="14.1796875" style="751" customWidth="1"/>
    <col min="1287" max="1287" width="7.7265625" style="751" customWidth="1"/>
    <col min="1288" max="1288" width="10.54296875" style="751" customWidth="1"/>
    <col min="1289" max="1289" width="12.54296875" style="751" customWidth="1"/>
    <col min="1290" max="1290" width="13.453125" style="751" customWidth="1"/>
    <col min="1291" max="1291" width="13" style="751" customWidth="1"/>
    <col min="1292" max="1292" width="12.7265625" style="751" customWidth="1"/>
    <col min="1293" max="1293" width="9.453125" style="751" customWidth="1"/>
    <col min="1294" max="1294" width="11" style="751" customWidth="1"/>
    <col min="1295" max="1295" width="15.7265625" style="751" customWidth="1"/>
    <col min="1296" max="1296" width="15.81640625" style="751" customWidth="1"/>
    <col min="1297" max="1297" width="12.1796875" style="751" customWidth="1"/>
    <col min="1298" max="1298" width="9.1796875" style="751" customWidth="1"/>
    <col min="1299" max="1299" width="13.7265625" style="751" customWidth="1"/>
    <col min="1300" max="1300" width="11" style="751" customWidth="1"/>
    <col min="1301" max="1301" width="10.81640625" style="751" customWidth="1"/>
    <col min="1302" max="1302" width="9.1796875" style="751" customWidth="1"/>
    <col min="1303" max="1537" width="8.7265625" style="751"/>
    <col min="1538" max="1538" width="5.81640625" style="751" customWidth="1"/>
    <col min="1539" max="1539" width="14.1796875" style="751" customWidth="1"/>
    <col min="1540" max="1541" width="14" style="751" customWidth="1"/>
    <col min="1542" max="1542" width="14.1796875" style="751" customWidth="1"/>
    <col min="1543" max="1543" width="7.7265625" style="751" customWidth="1"/>
    <col min="1544" max="1544" width="10.54296875" style="751" customWidth="1"/>
    <col min="1545" max="1545" width="12.54296875" style="751" customWidth="1"/>
    <col min="1546" max="1546" width="13.453125" style="751" customWidth="1"/>
    <col min="1547" max="1547" width="13" style="751" customWidth="1"/>
    <col min="1548" max="1548" width="12.7265625" style="751" customWidth="1"/>
    <col min="1549" max="1549" width="9.453125" style="751" customWidth="1"/>
    <col min="1550" max="1550" width="11" style="751" customWidth="1"/>
    <col min="1551" max="1551" width="15.7265625" style="751" customWidth="1"/>
    <col min="1552" max="1552" width="15.81640625" style="751" customWidth="1"/>
    <col min="1553" max="1553" width="12.1796875" style="751" customWidth="1"/>
    <col min="1554" max="1554" width="9.1796875" style="751" customWidth="1"/>
    <col min="1555" max="1555" width="13.7265625" style="751" customWidth="1"/>
    <col min="1556" max="1556" width="11" style="751" customWidth="1"/>
    <col min="1557" max="1557" width="10.81640625" style="751" customWidth="1"/>
    <col min="1558" max="1558" width="9.1796875" style="751" customWidth="1"/>
    <col min="1559" max="1793" width="8.7265625" style="751"/>
    <col min="1794" max="1794" width="5.81640625" style="751" customWidth="1"/>
    <col min="1795" max="1795" width="14.1796875" style="751" customWidth="1"/>
    <col min="1796" max="1797" width="14" style="751" customWidth="1"/>
    <col min="1798" max="1798" width="14.1796875" style="751" customWidth="1"/>
    <col min="1799" max="1799" width="7.7265625" style="751" customWidth="1"/>
    <col min="1800" max="1800" width="10.54296875" style="751" customWidth="1"/>
    <col min="1801" max="1801" width="12.54296875" style="751" customWidth="1"/>
    <col min="1802" max="1802" width="13.453125" style="751" customWidth="1"/>
    <col min="1803" max="1803" width="13" style="751" customWidth="1"/>
    <col min="1804" max="1804" width="12.7265625" style="751" customWidth="1"/>
    <col min="1805" max="1805" width="9.453125" style="751" customWidth="1"/>
    <col min="1806" max="1806" width="11" style="751" customWidth="1"/>
    <col min="1807" max="1807" width="15.7265625" style="751" customWidth="1"/>
    <col min="1808" max="1808" width="15.81640625" style="751" customWidth="1"/>
    <col min="1809" max="1809" width="12.1796875" style="751" customWidth="1"/>
    <col min="1810" max="1810" width="9.1796875" style="751" customWidth="1"/>
    <col min="1811" max="1811" width="13.7265625" style="751" customWidth="1"/>
    <col min="1812" max="1812" width="11" style="751" customWidth="1"/>
    <col min="1813" max="1813" width="10.81640625" style="751" customWidth="1"/>
    <col min="1814" max="1814" width="9.1796875" style="751" customWidth="1"/>
    <col min="1815" max="2049" width="8.7265625" style="751"/>
    <col min="2050" max="2050" width="5.81640625" style="751" customWidth="1"/>
    <col min="2051" max="2051" width="14.1796875" style="751" customWidth="1"/>
    <col min="2052" max="2053" width="14" style="751" customWidth="1"/>
    <col min="2054" max="2054" width="14.1796875" style="751" customWidth="1"/>
    <col min="2055" max="2055" width="7.7265625" style="751" customWidth="1"/>
    <col min="2056" max="2056" width="10.54296875" style="751" customWidth="1"/>
    <col min="2057" max="2057" width="12.54296875" style="751" customWidth="1"/>
    <col min="2058" max="2058" width="13.453125" style="751" customWidth="1"/>
    <col min="2059" max="2059" width="13" style="751" customWidth="1"/>
    <col min="2060" max="2060" width="12.7265625" style="751" customWidth="1"/>
    <col min="2061" max="2061" width="9.453125" style="751" customWidth="1"/>
    <col min="2062" max="2062" width="11" style="751" customWidth="1"/>
    <col min="2063" max="2063" width="15.7265625" style="751" customWidth="1"/>
    <col min="2064" max="2064" width="15.81640625" style="751" customWidth="1"/>
    <col min="2065" max="2065" width="12.1796875" style="751" customWidth="1"/>
    <col min="2066" max="2066" width="9.1796875" style="751" customWidth="1"/>
    <col min="2067" max="2067" width="13.7265625" style="751" customWidth="1"/>
    <col min="2068" max="2068" width="11" style="751" customWidth="1"/>
    <col min="2069" max="2069" width="10.81640625" style="751" customWidth="1"/>
    <col min="2070" max="2070" width="9.1796875" style="751" customWidth="1"/>
    <col min="2071" max="2305" width="8.7265625" style="751"/>
    <col min="2306" max="2306" width="5.81640625" style="751" customWidth="1"/>
    <col min="2307" max="2307" width="14.1796875" style="751" customWidth="1"/>
    <col min="2308" max="2309" width="14" style="751" customWidth="1"/>
    <col min="2310" max="2310" width="14.1796875" style="751" customWidth="1"/>
    <col min="2311" max="2311" width="7.7265625" style="751" customWidth="1"/>
    <col min="2312" max="2312" width="10.54296875" style="751" customWidth="1"/>
    <col min="2313" max="2313" width="12.54296875" style="751" customWidth="1"/>
    <col min="2314" max="2314" width="13.453125" style="751" customWidth="1"/>
    <col min="2315" max="2315" width="13" style="751" customWidth="1"/>
    <col min="2316" max="2316" width="12.7265625" style="751" customWidth="1"/>
    <col min="2317" max="2317" width="9.453125" style="751" customWidth="1"/>
    <col min="2318" max="2318" width="11" style="751" customWidth="1"/>
    <col min="2319" max="2319" width="15.7265625" style="751" customWidth="1"/>
    <col min="2320" max="2320" width="15.81640625" style="751" customWidth="1"/>
    <col min="2321" max="2321" width="12.1796875" style="751" customWidth="1"/>
    <col min="2322" max="2322" width="9.1796875" style="751" customWidth="1"/>
    <col min="2323" max="2323" width="13.7265625" style="751" customWidth="1"/>
    <col min="2324" max="2324" width="11" style="751" customWidth="1"/>
    <col min="2325" max="2325" width="10.81640625" style="751" customWidth="1"/>
    <col min="2326" max="2326" width="9.1796875" style="751" customWidth="1"/>
    <col min="2327" max="2561" width="8.7265625" style="751"/>
    <col min="2562" max="2562" width="5.81640625" style="751" customWidth="1"/>
    <col min="2563" max="2563" width="14.1796875" style="751" customWidth="1"/>
    <col min="2564" max="2565" width="14" style="751" customWidth="1"/>
    <col min="2566" max="2566" width="14.1796875" style="751" customWidth="1"/>
    <col min="2567" max="2567" width="7.7265625" style="751" customWidth="1"/>
    <col min="2568" max="2568" width="10.54296875" style="751" customWidth="1"/>
    <col min="2569" max="2569" width="12.54296875" style="751" customWidth="1"/>
    <col min="2570" max="2570" width="13.453125" style="751" customWidth="1"/>
    <col min="2571" max="2571" width="13" style="751" customWidth="1"/>
    <col min="2572" max="2572" width="12.7265625" style="751" customWidth="1"/>
    <col min="2573" max="2573" width="9.453125" style="751" customWidth="1"/>
    <col min="2574" max="2574" width="11" style="751" customWidth="1"/>
    <col min="2575" max="2575" width="15.7265625" style="751" customWidth="1"/>
    <col min="2576" max="2576" width="15.81640625" style="751" customWidth="1"/>
    <col min="2577" max="2577" width="12.1796875" style="751" customWidth="1"/>
    <col min="2578" max="2578" width="9.1796875" style="751" customWidth="1"/>
    <col min="2579" max="2579" width="13.7265625" style="751" customWidth="1"/>
    <col min="2580" max="2580" width="11" style="751" customWidth="1"/>
    <col min="2581" max="2581" width="10.81640625" style="751" customWidth="1"/>
    <col min="2582" max="2582" width="9.1796875" style="751" customWidth="1"/>
    <col min="2583" max="2817" width="8.7265625" style="751"/>
    <col min="2818" max="2818" width="5.81640625" style="751" customWidth="1"/>
    <col min="2819" max="2819" width="14.1796875" style="751" customWidth="1"/>
    <col min="2820" max="2821" width="14" style="751" customWidth="1"/>
    <col min="2822" max="2822" width="14.1796875" style="751" customWidth="1"/>
    <col min="2823" max="2823" width="7.7265625" style="751" customWidth="1"/>
    <col min="2824" max="2824" width="10.54296875" style="751" customWidth="1"/>
    <col min="2825" max="2825" width="12.54296875" style="751" customWidth="1"/>
    <col min="2826" max="2826" width="13.453125" style="751" customWidth="1"/>
    <col min="2827" max="2827" width="13" style="751" customWidth="1"/>
    <col min="2828" max="2828" width="12.7265625" style="751" customWidth="1"/>
    <col min="2829" max="2829" width="9.453125" style="751" customWidth="1"/>
    <col min="2830" max="2830" width="11" style="751" customWidth="1"/>
    <col min="2831" max="2831" width="15.7265625" style="751" customWidth="1"/>
    <col min="2832" max="2832" width="15.81640625" style="751" customWidth="1"/>
    <col min="2833" max="2833" width="12.1796875" style="751" customWidth="1"/>
    <col min="2834" max="2834" width="9.1796875" style="751" customWidth="1"/>
    <col min="2835" max="2835" width="13.7265625" style="751" customWidth="1"/>
    <col min="2836" max="2836" width="11" style="751" customWidth="1"/>
    <col min="2837" max="2837" width="10.81640625" style="751" customWidth="1"/>
    <col min="2838" max="2838" width="9.1796875" style="751" customWidth="1"/>
    <col min="2839" max="3073" width="8.7265625" style="751"/>
    <col min="3074" max="3074" width="5.81640625" style="751" customWidth="1"/>
    <col min="3075" max="3075" width="14.1796875" style="751" customWidth="1"/>
    <col min="3076" max="3077" width="14" style="751" customWidth="1"/>
    <col min="3078" max="3078" width="14.1796875" style="751" customWidth="1"/>
    <col min="3079" max="3079" width="7.7265625" style="751" customWidth="1"/>
    <col min="3080" max="3080" width="10.54296875" style="751" customWidth="1"/>
    <col min="3081" max="3081" width="12.54296875" style="751" customWidth="1"/>
    <col min="3082" max="3082" width="13.453125" style="751" customWidth="1"/>
    <col min="3083" max="3083" width="13" style="751" customWidth="1"/>
    <col min="3084" max="3084" width="12.7265625" style="751" customWidth="1"/>
    <col min="3085" max="3085" width="9.453125" style="751" customWidth="1"/>
    <col min="3086" max="3086" width="11" style="751" customWidth="1"/>
    <col min="3087" max="3087" width="15.7265625" style="751" customWidth="1"/>
    <col min="3088" max="3088" width="15.81640625" style="751" customWidth="1"/>
    <col min="3089" max="3089" width="12.1796875" style="751" customWidth="1"/>
    <col min="3090" max="3090" width="9.1796875" style="751" customWidth="1"/>
    <col min="3091" max="3091" width="13.7265625" style="751" customWidth="1"/>
    <col min="3092" max="3092" width="11" style="751" customWidth="1"/>
    <col min="3093" max="3093" width="10.81640625" style="751" customWidth="1"/>
    <col min="3094" max="3094" width="9.1796875" style="751" customWidth="1"/>
    <col min="3095" max="3329" width="8.7265625" style="751"/>
    <col min="3330" max="3330" width="5.81640625" style="751" customWidth="1"/>
    <col min="3331" max="3331" width="14.1796875" style="751" customWidth="1"/>
    <col min="3332" max="3333" width="14" style="751" customWidth="1"/>
    <col min="3334" max="3334" width="14.1796875" style="751" customWidth="1"/>
    <col min="3335" max="3335" width="7.7265625" style="751" customWidth="1"/>
    <col min="3336" max="3336" width="10.54296875" style="751" customWidth="1"/>
    <col min="3337" max="3337" width="12.54296875" style="751" customWidth="1"/>
    <col min="3338" max="3338" width="13.453125" style="751" customWidth="1"/>
    <col min="3339" max="3339" width="13" style="751" customWidth="1"/>
    <col min="3340" max="3340" width="12.7265625" style="751" customWidth="1"/>
    <col min="3341" max="3341" width="9.453125" style="751" customWidth="1"/>
    <col min="3342" max="3342" width="11" style="751" customWidth="1"/>
    <col min="3343" max="3343" width="15.7265625" style="751" customWidth="1"/>
    <col min="3344" max="3344" width="15.81640625" style="751" customWidth="1"/>
    <col min="3345" max="3345" width="12.1796875" style="751" customWidth="1"/>
    <col min="3346" max="3346" width="9.1796875" style="751" customWidth="1"/>
    <col min="3347" max="3347" width="13.7265625" style="751" customWidth="1"/>
    <col min="3348" max="3348" width="11" style="751" customWidth="1"/>
    <col min="3349" max="3349" width="10.81640625" style="751" customWidth="1"/>
    <col min="3350" max="3350" width="9.1796875" style="751" customWidth="1"/>
    <col min="3351" max="3585" width="8.7265625" style="751"/>
    <col min="3586" max="3586" width="5.81640625" style="751" customWidth="1"/>
    <col min="3587" max="3587" width="14.1796875" style="751" customWidth="1"/>
    <col min="3588" max="3589" width="14" style="751" customWidth="1"/>
    <col min="3590" max="3590" width="14.1796875" style="751" customWidth="1"/>
    <col min="3591" max="3591" width="7.7265625" style="751" customWidth="1"/>
    <col min="3592" max="3592" width="10.54296875" style="751" customWidth="1"/>
    <col min="3593" max="3593" width="12.54296875" style="751" customWidth="1"/>
    <col min="3594" max="3594" width="13.453125" style="751" customWidth="1"/>
    <col min="3595" max="3595" width="13" style="751" customWidth="1"/>
    <col min="3596" max="3596" width="12.7265625" style="751" customWidth="1"/>
    <col min="3597" max="3597" width="9.453125" style="751" customWidth="1"/>
    <col min="3598" max="3598" width="11" style="751" customWidth="1"/>
    <col min="3599" max="3599" width="15.7265625" style="751" customWidth="1"/>
    <col min="3600" max="3600" width="15.81640625" style="751" customWidth="1"/>
    <col min="3601" max="3601" width="12.1796875" style="751" customWidth="1"/>
    <col min="3602" max="3602" width="9.1796875" style="751" customWidth="1"/>
    <col min="3603" max="3603" width="13.7265625" style="751" customWidth="1"/>
    <col min="3604" max="3604" width="11" style="751" customWidth="1"/>
    <col min="3605" max="3605" width="10.81640625" style="751" customWidth="1"/>
    <col min="3606" max="3606" width="9.1796875" style="751" customWidth="1"/>
    <col min="3607" max="3841" width="8.7265625" style="751"/>
    <col min="3842" max="3842" width="5.81640625" style="751" customWidth="1"/>
    <col min="3843" max="3843" width="14.1796875" style="751" customWidth="1"/>
    <col min="3844" max="3845" width="14" style="751" customWidth="1"/>
    <col min="3846" max="3846" width="14.1796875" style="751" customWidth="1"/>
    <col min="3847" max="3847" width="7.7265625" style="751" customWidth="1"/>
    <col min="3848" max="3848" width="10.54296875" style="751" customWidth="1"/>
    <col min="3849" max="3849" width="12.54296875" style="751" customWidth="1"/>
    <col min="3850" max="3850" width="13.453125" style="751" customWidth="1"/>
    <col min="3851" max="3851" width="13" style="751" customWidth="1"/>
    <col min="3852" max="3852" width="12.7265625" style="751" customWidth="1"/>
    <col min="3853" max="3853" width="9.453125" style="751" customWidth="1"/>
    <col min="3854" max="3854" width="11" style="751" customWidth="1"/>
    <col min="3855" max="3855" width="15.7265625" style="751" customWidth="1"/>
    <col min="3856" max="3856" width="15.81640625" style="751" customWidth="1"/>
    <col min="3857" max="3857" width="12.1796875" style="751" customWidth="1"/>
    <col min="3858" max="3858" width="9.1796875" style="751" customWidth="1"/>
    <col min="3859" max="3859" width="13.7265625" style="751" customWidth="1"/>
    <col min="3860" max="3860" width="11" style="751" customWidth="1"/>
    <col min="3861" max="3861" width="10.81640625" style="751" customWidth="1"/>
    <col min="3862" max="3862" width="9.1796875" style="751" customWidth="1"/>
    <col min="3863" max="4097" width="8.7265625" style="751"/>
    <col min="4098" max="4098" width="5.81640625" style="751" customWidth="1"/>
    <col min="4099" max="4099" width="14.1796875" style="751" customWidth="1"/>
    <col min="4100" max="4101" width="14" style="751" customWidth="1"/>
    <col min="4102" max="4102" width="14.1796875" style="751" customWidth="1"/>
    <col min="4103" max="4103" width="7.7265625" style="751" customWidth="1"/>
    <col min="4104" max="4104" width="10.54296875" style="751" customWidth="1"/>
    <col min="4105" max="4105" width="12.54296875" style="751" customWidth="1"/>
    <col min="4106" max="4106" width="13.453125" style="751" customWidth="1"/>
    <col min="4107" max="4107" width="13" style="751" customWidth="1"/>
    <col min="4108" max="4108" width="12.7265625" style="751" customWidth="1"/>
    <col min="4109" max="4109" width="9.453125" style="751" customWidth="1"/>
    <col min="4110" max="4110" width="11" style="751" customWidth="1"/>
    <col min="4111" max="4111" width="15.7265625" style="751" customWidth="1"/>
    <col min="4112" max="4112" width="15.81640625" style="751" customWidth="1"/>
    <col min="4113" max="4113" width="12.1796875" style="751" customWidth="1"/>
    <col min="4114" max="4114" width="9.1796875" style="751" customWidth="1"/>
    <col min="4115" max="4115" width="13.7265625" style="751" customWidth="1"/>
    <col min="4116" max="4116" width="11" style="751" customWidth="1"/>
    <col min="4117" max="4117" width="10.81640625" style="751" customWidth="1"/>
    <col min="4118" max="4118" width="9.1796875" style="751" customWidth="1"/>
    <col min="4119" max="4353" width="8.7265625" style="751"/>
    <col min="4354" max="4354" width="5.81640625" style="751" customWidth="1"/>
    <col min="4355" max="4355" width="14.1796875" style="751" customWidth="1"/>
    <col min="4356" max="4357" width="14" style="751" customWidth="1"/>
    <col min="4358" max="4358" width="14.1796875" style="751" customWidth="1"/>
    <col min="4359" max="4359" width="7.7265625" style="751" customWidth="1"/>
    <col min="4360" max="4360" width="10.54296875" style="751" customWidth="1"/>
    <col min="4361" max="4361" width="12.54296875" style="751" customWidth="1"/>
    <col min="4362" max="4362" width="13.453125" style="751" customWidth="1"/>
    <col min="4363" max="4363" width="13" style="751" customWidth="1"/>
    <col min="4364" max="4364" width="12.7265625" style="751" customWidth="1"/>
    <col min="4365" max="4365" width="9.453125" style="751" customWidth="1"/>
    <col min="4366" max="4366" width="11" style="751" customWidth="1"/>
    <col min="4367" max="4367" width="15.7265625" style="751" customWidth="1"/>
    <col min="4368" max="4368" width="15.81640625" style="751" customWidth="1"/>
    <col min="4369" max="4369" width="12.1796875" style="751" customWidth="1"/>
    <col min="4370" max="4370" width="9.1796875" style="751" customWidth="1"/>
    <col min="4371" max="4371" width="13.7265625" style="751" customWidth="1"/>
    <col min="4372" max="4372" width="11" style="751" customWidth="1"/>
    <col min="4373" max="4373" width="10.81640625" style="751" customWidth="1"/>
    <col min="4374" max="4374" width="9.1796875" style="751" customWidth="1"/>
    <col min="4375" max="4609" width="8.7265625" style="751"/>
    <col min="4610" max="4610" width="5.81640625" style="751" customWidth="1"/>
    <col min="4611" max="4611" width="14.1796875" style="751" customWidth="1"/>
    <col min="4612" max="4613" width="14" style="751" customWidth="1"/>
    <col min="4614" max="4614" width="14.1796875" style="751" customWidth="1"/>
    <col min="4615" max="4615" width="7.7265625" style="751" customWidth="1"/>
    <col min="4616" max="4616" width="10.54296875" style="751" customWidth="1"/>
    <col min="4617" max="4617" width="12.54296875" style="751" customWidth="1"/>
    <col min="4618" max="4618" width="13.453125" style="751" customWidth="1"/>
    <col min="4619" max="4619" width="13" style="751" customWidth="1"/>
    <col min="4620" max="4620" width="12.7265625" style="751" customWidth="1"/>
    <col min="4621" max="4621" width="9.453125" style="751" customWidth="1"/>
    <col min="4622" max="4622" width="11" style="751" customWidth="1"/>
    <col min="4623" max="4623" width="15.7265625" style="751" customWidth="1"/>
    <col min="4624" max="4624" width="15.81640625" style="751" customWidth="1"/>
    <col min="4625" max="4625" width="12.1796875" style="751" customWidth="1"/>
    <col min="4626" max="4626" width="9.1796875" style="751" customWidth="1"/>
    <col min="4627" max="4627" width="13.7265625" style="751" customWidth="1"/>
    <col min="4628" max="4628" width="11" style="751" customWidth="1"/>
    <col min="4629" max="4629" width="10.81640625" style="751" customWidth="1"/>
    <col min="4630" max="4630" width="9.1796875" style="751" customWidth="1"/>
    <col min="4631" max="4865" width="8.7265625" style="751"/>
    <col min="4866" max="4866" width="5.81640625" style="751" customWidth="1"/>
    <col min="4867" max="4867" width="14.1796875" style="751" customWidth="1"/>
    <col min="4868" max="4869" width="14" style="751" customWidth="1"/>
    <col min="4870" max="4870" width="14.1796875" style="751" customWidth="1"/>
    <col min="4871" max="4871" width="7.7265625" style="751" customWidth="1"/>
    <col min="4872" max="4872" width="10.54296875" style="751" customWidth="1"/>
    <col min="4873" max="4873" width="12.54296875" style="751" customWidth="1"/>
    <col min="4874" max="4874" width="13.453125" style="751" customWidth="1"/>
    <col min="4875" max="4875" width="13" style="751" customWidth="1"/>
    <col min="4876" max="4876" width="12.7265625" style="751" customWidth="1"/>
    <col min="4877" max="4877" width="9.453125" style="751" customWidth="1"/>
    <col min="4878" max="4878" width="11" style="751" customWidth="1"/>
    <col min="4879" max="4879" width="15.7265625" style="751" customWidth="1"/>
    <col min="4880" max="4880" width="15.81640625" style="751" customWidth="1"/>
    <col min="4881" max="4881" width="12.1796875" style="751" customWidth="1"/>
    <col min="4882" max="4882" width="9.1796875" style="751" customWidth="1"/>
    <col min="4883" max="4883" width="13.7265625" style="751" customWidth="1"/>
    <col min="4884" max="4884" width="11" style="751" customWidth="1"/>
    <col min="4885" max="4885" width="10.81640625" style="751" customWidth="1"/>
    <col min="4886" max="4886" width="9.1796875" style="751" customWidth="1"/>
    <col min="4887" max="5121" width="8.7265625" style="751"/>
    <col min="5122" max="5122" width="5.81640625" style="751" customWidth="1"/>
    <col min="5123" max="5123" width="14.1796875" style="751" customWidth="1"/>
    <col min="5124" max="5125" width="14" style="751" customWidth="1"/>
    <col min="5126" max="5126" width="14.1796875" style="751" customWidth="1"/>
    <col min="5127" max="5127" width="7.7265625" style="751" customWidth="1"/>
    <col min="5128" max="5128" width="10.54296875" style="751" customWidth="1"/>
    <col min="5129" max="5129" width="12.54296875" style="751" customWidth="1"/>
    <col min="5130" max="5130" width="13.453125" style="751" customWidth="1"/>
    <col min="5131" max="5131" width="13" style="751" customWidth="1"/>
    <col min="5132" max="5132" width="12.7265625" style="751" customWidth="1"/>
    <col min="5133" max="5133" width="9.453125" style="751" customWidth="1"/>
    <col min="5134" max="5134" width="11" style="751" customWidth="1"/>
    <col min="5135" max="5135" width="15.7265625" style="751" customWidth="1"/>
    <col min="5136" max="5136" width="15.81640625" style="751" customWidth="1"/>
    <col min="5137" max="5137" width="12.1796875" style="751" customWidth="1"/>
    <col min="5138" max="5138" width="9.1796875" style="751" customWidth="1"/>
    <col min="5139" max="5139" width="13.7265625" style="751" customWidth="1"/>
    <col min="5140" max="5140" width="11" style="751" customWidth="1"/>
    <col min="5141" max="5141" width="10.81640625" style="751" customWidth="1"/>
    <col min="5142" max="5142" width="9.1796875" style="751" customWidth="1"/>
    <col min="5143" max="5377" width="8.7265625" style="751"/>
    <col min="5378" max="5378" width="5.81640625" style="751" customWidth="1"/>
    <col min="5379" max="5379" width="14.1796875" style="751" customWidth="1"/>
    <col min="5380" max="5381" width="14" style="751" customWidth="1"/>
    <col min="5382" max="5382" width="14.1796875" style="751" customWidth="1"/>
    <col min="5383" max="5383" width="7.7265625" style="751" customWidth="1"/>
    <col min="5384" max="5384" width="10.54296875" style="751" customWidth="1"/>
    <col min="5385" max="5385" width="12.54296875" style="751" customWidth="1"/>
    <col min="5386" max="5386" width="13.453125" style="751" customWidth="1"/>
    <col min="5387" max="5387" width="13" style="751" customWidth="1"/>
    <col min="5388" max="5388" width="12.7265625" style="751" customWidth="1"/>
    <col min="5389" max="5389" width="9.453125" style="751" customWidth="1"/>
    <col min="5390" max="5390" width="11" style="751" customWidth="1"/>
    <col min="5391" max="5391" width="15.7265625" style="751" customWidth="1"/>
    <col min="5392" max="5392" width="15.81640625" style="751" customWidth="1"/>
    <col min="5393" max="5393" width="12.1796875" style="751" customWidth="1"/>
    <col min="5394" max="5394" width="9.1796875" style="751" customWidth="1"/>
    <col min="5395" max="5395" width="13.7265625" style="751" customWidth="1"/>
    <col min="5396" max="5396" width="11" style="751" customWidth="1"/>
    <col min="5397" max="5397" width="10.81640625" style="751" customWidth="1"/>
    <col min="5398" max="5398" width="9.1796875" style="751" customWidth="1"/>
    <col min="5399" max="5633" width="8.7265625" style="751"/>
    <col min="5634" max="5634" width="5.81640625" style="751" customWidth="1"/>
    <col min="5635" max="5635" width="14.1796875" style="751" customWidth="1"/>
    <col min="5636" max="5637" width="14" style="751" customWidth="1"/>
    <col min="5638" max="5638" width="14.1796875" style="751" customWidth="1"/>
    <col min="5639" max="5639" width="7.7265625" style="751" customWidth="1"/>
    <col min="5640" max="5640" width="10.54296875" style="751" customWidth="1"/>
    <col min="5641" max="5641" width="12.54296875" style="751" customWidth="1"/>
    <col min="5642" max="5642" width="13.453125" style="751" customWidth="1"/>
    <col min="5643" max="5643" width="13" style="751" customWidth="1"/>
    <col min="5644" max="5644" width="12.7265625" style="751" customWidth="1"/>
    <col min="5645" max="5645" width="9.453125" style="751" customWidth="1"/>
    <col min="5646" max="5646" width="11" style="751" customWidth="1"/>
    <col min="5647" max="5647" width="15.7265625" style="751" customWidth="1"/>
    <col min="5648" max="5648" width="15.81640625" style="751" customWidth="1"/>
    <col min="5649" max="5649" width="12.1796875" style="751" customWidth="1"/>
    <col min="5650" max="5650" width="9.1796875" style="751" customWidth="1"/>
    <col min="5651" max="5651" width="13.7265625" style="751" customWidth="1"/>
    <col min="5652" max="5652" width="11" style="751" customWidth="1"/>
    <col min="5653" max="5653" width="10.81640625" style="751" customWidth="1"/>
    <col min="5654" max="5654" width="9.1796875" style="751" customWidth="1"/>
    <col min="5655" max="5889" width="8.7265625" style="751"/>
    <col min="5890" max="5890" width="5.81640625" style="751" customWidth="1"/>
    <col min="5891" max="5891" width="14.1796875" style="751" customWidth="1"/>
    <col min="5892" max="5893" width="14" style="751" customWidth="1"/>
    <col min="5894" max="5894" width="14.1796875" style="751" customWidth="1"/>
    <col min="5895" max="5895" width="7.7265625" style="751" customWidth="1"/>
    <col min="5896" max="5896" width="10.54296875" style="751" customWidth="1"/>
    <col min="5897" max="5897" width="12.54296875" style="751" customWidth="1"/>
    <col min="5898" max="5898" width="13.453125" style="751" customWidth="1"/>
    <col min="5899" max="5899" width="13" style="751" customWidth="1"/>
    <col min="5900" max="5900" width="12.7265625" style="751" customWidth="1"/>
    <col min="5901" max="5901" width="9.453125" style="751" customWidth="1"/>
    <col min="5902" max="5902" width="11" style="751" customWidth="1"/>
    <col min="5903" max="5903" width="15.7265625" style="751" customWidth="1"/>
    <col min="5904" max="5904" width="15.81640625" style="751" customWidth="1"/>
    <col min="5905" max="5905" width="12.1796875" style="751" customWidth="1"/>
    <col min="5906" max="5906" width="9.1796875" style="751" customWidth="1"/>
    <col min="5907" max="5907" width="13.7265625" style="751" customWidth="1"/>
    <col min="5908" max="5908" width="11" style="751" customWidth="1"/>
    <col min="5909" max="5909" width="10.81640625" style="751" customWidth="1"/>
    <col min="5910" max="5910" width="9.1796875" style="751" customWidth="1"/>
    <col min="5911" max="6145" width="8.7265625" style="751"/>
    <col min="6146" max="6146" width="5.81640625" style="751" customWidth="1"/>
    <col min="6147" max="6147" width="14.1796875" style="751" customWidth="1"/>
    <col min="6148" max="6149" width="14" style="751" customWidth="1"/>
    <col min="6150" max="6150" width="14.1796875" style="751" customWidth="1"/>
    <col min="6151" max="6151" width="7.7265625" style="751" customWidth="1"/>
    <col min="6152" max="6152" width="10.54296875" style="751" customWidth="1"/>
    <col min="6153" max="6153" width="12.54296875" style="751" customWidth="1"/>
    <col min="6154" max="6154" width="13.453125" style="751" customWidth="1"/>
    <col min="6155" max="6155" width="13" style="751" customWidth="1"/>
    <col min="6156" max="6156" width="12.7265625" style="751" customWidth="1"/>
    <col min="6157" max="6157" width="9.453125" style="751" customWidth="1"/>
    <col min="6158" max="6158" width="11" style="751" customWidth="1"/>
    <col min="6159" max="6159" width="15.7265625" style="751" customWidth="1"/>
    <col min="6160" max="6160" width="15.81640625" style="751" customWidth="1"/>
    <col min="6161" max="6161" width="12.1796875" style="751" customWidth="1"/>
    <col min="6162" max="6162" width="9.1796875" style="751" customWidth="1"/>
    <col min="6163" max="6163" width="13.7265625" style="751" customWidth="1"/>
    <col min="6164" max="6164" width="11" style="751" customWidth="1"/>
    <col min="6165" max="6165" width="10.81640625" style="751" customWidth="1"/>
    <col min="6166" max="6166" width="9.1796875" style="751" customWidth="1"/>
    <col min="6167" max="6401" width="8.7265625" style="751"/>
    <col min="6402" max="6402" width="5.81640625" style="751" customWidth="1"/>
    <col min="6403" max="6403" width="14.1796875" style="751" customWidth="1"/>
    <col min="6404" max="6405" width="14" style="751" customWidth="1"/>
    <col min="6406" max="6406" width="14.1796875" style="751" customWidth="1"/>
    <col min="6407" max="6407" width="7.7265625" style="751" customWidth="1"/>
    <col min="6408" max="6408" width="10.54296875" style="751" customWidth="1"/>
    <col min="6409" max="6409" width="12.54296875" style="751" customWidth="1"/>
    <col min="6410" max="6410" width="13.453125" style="751" customWidth="1"/>
    <col min="6411" max="6411" width="13" style="751" customWidth="1"/>
    <col min="6412" max="6412" width="12.7265625" style="751" customWidth="1"/>
    <col min="6413" max="6413" width="9.453125" style="751" customWidth="1"/>
    <col min="6414" max="6414" width="11" style="751" customWidth="1"/>
    <col min="6415" max="6415" width="15.7265625" style="751" customWidth="1"/>
    <col min="6416" max="6416" width="15.81640625" style="751" customWidth="1"/>
    <col min="6417" max="6417" width="12.1796875" style="751" customWidth="1"/>
    <col min="6418" max="6418" width="9.1796875" style="751" customWidth="1"/>
    <col min="6419" max="6419" width="13.7265625" style="751" customWidth="1"/>
    <col min="6420" max="6420" width="11" style="751" customWidth="1"/>
    <col min="6421" max="6421" width="10.81640625" style="751" customWidth="1"/>
    <col min="6422" max="6422" width="9.1796875" style="751" customWidth="1"/>
    <col min="6423" max="6657" width="8.7265625" style="751"/>
    <col min="6658" max="6658" width="5.81640625" style="751" customWidth="1"/>
    <col min="6659" max="6659" width="14.1796875" style="751" customWidth="1"/>
    <col min="6660" max="6661" width="14" style="751" customWidth="1"/>
    <col min="6662" max="6662" width="14.1796875" style="751" customWidth="1"/>
    <col min="6663" max="6663" width="7.7265625" style="751" customWidth="1"/>
    <col min="6664" max="6664" width="10.54296875" style="751" customWidth="1"/>
    <col min="6665" max="6665" width="12.54296875" style="751" customWidth="1"/>
    <col min="6666" max="6666" width="13.453125" style="751" customWidth="1"/>
    <col min="6667" max="6667" width="13" style="751" customWidth="1"/>
    <col min="6668" max="6668" width="12.7265625" style="751" customWidth="1"/>
    <col min="6669" max="6669" width="9.453125" style="751" customWidth="1"/>
    <col min="6670" max="6670" width="11" style="751" customWidth="1"/>
    <col min="6671" max="6671" width="15.7265625" style="751" customWidth="1"/>
    <col min="6672" max="6672" width="15.81640625" style="751" customWidth="1"/>
    <col min="6673" max="6673" width="12.1796875" style="751" customWidth="1"/>
    <col min="6674" max="6674" width="9.1796875" style="751" customWidth="1"/>
    <col min="6675" max="6675" width="13.7265625" style="751" customWidth="1"/>
    <col min="6676" max="6676" width="11" style="751" customWidth="1"/>
    <col min="6677" max="6677" width="10.81640625" style="751" customWidth="1"/>
    <col min="6678" max="6678" width="9.1796875" style="751" customWidth="1"/>
    <col min="6679" max="6913" width="8.7265625" style="751"/>
    <col min="6914" max="6914" width="5.81640625" style="751" customWidth="1"/>
    <col min="6915" max="6915" width="14.1796875" style="751" customWidth="1"/>
    <col min="6916" max="6917" width="14" style="751" customWidth="1"/>
    <col min="6918" max="6918" width="14.1796875" style="751" customWidth="1"/>
    <col min="6919" max="6919" width="7.7265625" style="751" customWidth="1"/>
    <col min="6920" max="6920" width="10.54296875" style="751" customWidth="1"/>
    <col min="6921" max="6921" width="12.54296875" style="751" customWidth="1"/>
    <col min="6922" max="6922" width="13.453125" style="751" customWidth="1"/>
    <col min="6923" max="6923" width="13" style="751" customWidth="1"/>
    <col min="6924" max="6924" width="12.7265625" style="751" customWidth="1"/>
    <col min="6925" max="6925" width="9.453125" style="751" customWidth="1"/>
    <col min="6926" max="6926" width="11" style="751" customWidth="1"/>
    <col min="6927" max="6927" width="15.7265625" style="751" customWidth="1"/>
    <col min="6928" max="6928" width="15.81640625" style="751" customWidth="1"/>
    <col min="6929" max="6929" width="12.1796875" style="751" customWidth="1"/>
    <col min="6930" max="6930" width="9.1796875" style="751" customWidth="1"/>
    <col min="6931" max="6931" width="13.7265625" style="751" customWidth="1"/>
    <col min="6932" max="6932" width="11" style="751" customWidth="1"/>
    <col min="6933" max="6933" width="10.81640625" style="751" customWidth="1"/>
    <col min="6934" max="6934" width="9.1796875" style="751" customWidth="1"/>
    <col min="6935" max="7169" width="8.7265625" style="751"/>
    <col min="7170" max="7170" width="5.81640625" style="751" customWidth="1"/>
    <col min="7171" max="7171" width="14.1796875" style="751" customWidth="1"/>
    <col min="7172" max="7173" width="14" style="751" customWidth="1"/>
    <col min="7174" max="7174" width="14.1796875" style="751" customWidth="1"/>
    <col min="7175" max="7175" width="7.7265625" style="751" customWidth="1"/>
    <col min="7176" max="7176" width="10.54296875" style="751" customWidth="1"/>
    <col min="7177" max="7177" width="12.54296875" style="751" customWidth="1"/>
    <col min="7178" max="7178" width="13.453125" style="751" customWidth="1"/>
    <col min="7179" max="7179" width="13" style="751" customWidth="1"/>
    <col min="7180" max="7180" width="12.7265625" style="751" customWidth="1"/>
    <col min="7181" max="7181" width="9.453125" style="751" customWidth="1"/>
    <col min="7182" max="7182" width="11" style="751" customWidth="1"/>
    <col min="7183" max="7183" width="15.7265625" style="751" customWidth="1"/>
    <col min="7184" max="7184" width="15.81640625" style="751" customWidth="1"/>
    <col min="7185" max="7185" width="12.1796875" style="751" customWidth="1"/>
    <col min="7186" max="7186" width="9.1796875" style="751" customWidth="1"/>
    <col min="7187" max="7187" width="13.7265625" style="751" customWidth="1"/>
    <col min="7188" max="7188" width="11" style="751" customWidth="1"/>
    <col min="7189" max="7189" width="10.81640625" style="751" customWidth="1"/>
    <col min="7190" max="7190" width="9.1796875" style="751" customWidth="1"/>
    <col min="7191" max="7425" width="8.7265625" style="751"/>
    <col min="7426" max="7426" width="5.81640625" style="751" customWidth="1"/>
    <col min="7427" max="7427" width="14.1796875" style="751" customWidth="1"/>
    <col min="7428" max="7429" width="14" style="751" customWidth="1"/>
    <col min="7430" max="7430" width="14.1796875" style="751" customWidth="1"/>
    <col min="7431" max="7431" width="7.7265625" style="751" customWidth="1"/>
    <col min="7432" max="7432" width="10.54296875" style="751" customWidth="1"/>
    <col min="7433" max="7433" width="12.54296875" style="751" customWidth="1"/>
    <col min="7434" max="7434" width="13.453125" style="751" customWidth="1"/>
    <col min="7435" max="7435" width="13" style="751" customWidth="1"/>
    <col min="7436" max="7436" width="12.7265625" style="751" customWidth="1"/>
    <col min="7437" max="7437" width="9.453125" style="751" customWidth="1"/>
    <col min="7438" max="7438" width="11" style="751" customWidth="1"/>
    <col min="7439" max="7439" width="15.7265625" style="751" customWidth="1"/>
    <col min="7440" max="7440" width="15.81640625" style="751" customWidth="1"/>
    <col min="7441" max="7441" width="12.1796875" style="751" customWidth="1"/>
    <col min="7442" max="7442" width="9.1796875" style="751" customWidth="1"/>
    <col min="7443" max="7443" width="13.7265625" style="751" customWidth="1"/>
    <col min="7444" max="7444" width="11" style="751" customWidth="1"/>
    <col min="7445" max="7445" width="10.81640625" style="751" customWidth="1"/>
    <col min="7446" max="7446" width="9.1796875" style="751" customWidth="1"/>
    <col min="7447" max="7681" width="8.7265625" style="751"/>
    <col min="7682" max="7682" width="5.81640625" style="751" customWidth="1"/>
    <col min="7683" max="7683" width="14.1796875" style="751" customWidth="1"/>
    <col min="7684" max="7685" width="14" style="751" customWidth="1"/>
    <col min="7686" max="7686" width="14.1796875" style="751" customWidth="1"/>
    <col min="7687" max="7687" width="7.7265625" style="751" customWidth="1"/>
    <col min="7688" max="7688" width="10.54296875" style="751" customWidth="1"/>
    <col min="7689" max="7689" width="12.54296875" style="751" customWidth="1"/>
    <col min="7690" max="7690" width="13.453125" style="751" customWidth="1"/>
    <col min="7691" max="7691" width="13" style="751" customWidth="1"/>
    <col min="7692" max="7692" width="12.7265625" style="751" customWidth="1"/>
    <col min="7693" max="7693" width="9.453125" style="751" customWidth="1"/>
    <col min="7694" max="7694" width="11" style="751" customWidth="1"/>
    <col min="7695" max="7695" width="15.7265625" style="751" customWidth="1"/>
    <col min="7696" max="7696" width="15.81640625" style="751" customWidth="1"/>
    <col min="7697" max="7697" width="12.1796875" style="751" customWidth="1"/>
    <col min="7698" max="7698" width="9.1796875" style="751" customWidth="1"/>
    <col min="7699" max="7699" width="13.7265625" style="751" customWidth="1"/>
    <col min="7700" max="7700" width="11" style="751" customWidth="1"/>
    <col min="7701" max="7701" width="10.81640625" style="751" customWidth="1"/>
    <col min="7702" max="7702" width="9.1796875" style="751" customWidth="1"/>
    <col min="7703" max="7937" width="8.7265625" style="751"/>
    <col min="7938" max="7938" width="5.81640625" style="751" customWidth="1"/>
    <col min="7939" max="7939" width="14.1796875" style="751" customWidth="1"/>
    <col min="7940" max="7941" width="14" style="751" customWidth="1"/>
    <col min="7942" max="7942" width="14.1796875" style="751" customWidth="1"/>
    <col min="7943" max="7943" width="7.7265625" style="751" customWidth="1"/>
    <col min="7944" max="7944" width="10.54296875" style="751" customWidth="1"/>
    <col min="7945" max="7945" width="12.54296875" style="751" customWidth="1"/>
    <col min="7946" max="7946" width="13.453125" style="751" customWidth="1"/>
    <col min="7947" max="7947" width="13" style="751" customWidth="1"/>
    <col min="7948" max="7948" width="12.7265625" style="751" customWidth="1"/>
    <col min="7949" max="7949" width="9.453125" style="751" customWidth="1"/>
    <col min="7950" max="7950" width="11" style="751" customWidth="1"/>
    <col min="7951" max="7951" width="15.7265625" style="751" customWidth="1"/>
    <col min="7952" max="7952" width="15.81640625" style="751" customWidth="1"/>
    <col min="7953" max="7953" width="12.1796875" style="751" customWidth="1"/>
    <col min="7954" max="7954" width="9.1796875" style="751" customWidth="1"/>
    <col min="7955" max="7955" width="13.7265625" style="751" customWidth="1"/>
    <col min="7956" max="7956" width="11" style="751" customWidth="1"/>
    <col min="7957" max="7957" width="10.81640625" style="751" customWidth="1"/>
    <col min="7958" max="7958" width="9.1796875" style="751" customWidth="1"/>
    <col min="7959" max="8193" width="8.7265625" style="751"/>
    <col min="8194" max="8194" width="5.81640625" style="751" customWidth="1"/>
    <col min="8195" max="8195" width="14.1796875" style="751" customWidth="1"/>
    <col min="8196" max="8197" width="14" style="751" customWidth="1"/>
    <col min="8198" max="8198" width="14.1796875" style="751" customWidth="1"/>
    <col min="8199" max="8199" width="7.7265625" style="751" customWidth="1"/>
    <col min="8200" max="8200" width="10.54296875" style="751" customWidth="1"/>
    <col min="8201" max="8201" width="12.54296875" style="751" customWidth="1"/>
    <col min="8202" max="8202" width="13.453125" style="751" customWidth="1"/>
    <col min="8203" max="8203" width="13" style="751" customWidth="1"/>
    <col min="8204" max="8204" width="12.7265625" style="751" customWidth="1"/>
    <col min="8205" max="8205" width="9.453125" style="751" customWidth="1"/>
    <col min="8206" max="8206" width="11" style="751" customWidth="1"/>
    <col min="8207" max="8207" width="15.7265625" style="751" customWidth="1"/>
    <col min="8208" max="8208" width="15.81640625" style="751" customWidth="1"/>
    <col min="8209" max="8209" width="12.1796875" style="751" customWidth="1"/>
    <col min="8210" max="8210" width="9.1796875" style="751" customWidth="1"/>
    <col min="8211" max="8211" width="13.7265625" style="751" customWidth="1"/>
    <col min="8212" max="8212" width="11" style="751" customWidth="1"/>
    <col min="8213" max="8213" width="10.81640625" style="751" customWidth="1"/>
    <col min="8214" max="8214" width="9.1796875" style="751" customWidth="1"/>
    <col min="8215" max="8449" width="8.7265625" style="751"/>
    <col min="8450" max="8450" width="5.81640625" style="751" customWidth="1"/>
    <col min="8451" max="8451" width="14.1796875" style="751" customWidth="1"/>
    <col min="8452" max="8453" width="14" style="751" customWidth="1"/>
    <col min="8454" max="8454" width="14.1796875" style="751" customWidth="1"/>
    <col min="8455" max="8455" width="7.7265625" style="751" customWidth="1"/>
    <col min="8456" max="8456" width="10.54296875" style="751" customWidth="1"/>
    <col min="8457" max="8457" width="12.54296875" style="751" customWidth="1"/>
    <col min="8458" max="8458" width="13.453125" style="751" customWidth="1"/>
    <col min="8459" max="8459" width="13" style="751" customWidth="1"/>
    <col min="8460" max="8460" width="12.7265625" style="751" customWidth="1"/>
    <col min="8461" max="8461" width="9.453125" style="751" customWidth="1"/>
    <col min="8462" max="8462" width="11" style="751" customWidth="1"/>
    <col min="8463" max="8463" width="15.7265625" style="751" customWidth="1"/>
    <col min="8464" max="8464" width="15.81640625" style="751" customWidth="1"/>
    <col min="8465" max="8465" width="12.1796875" style="751" customWidth="1"/>
    <col min="8466" max="8466" width="9.1796875" style="751" customWidth="1"/>
    <col min="8467" max="8467" width="13.7265625" style="751" customWidth="1"/>
    <col min="8468" max="8468" width="11" style="751" customWidth="1"/>
    <col min="8469" max="8469" width="10.81640625" style="751" customWidth="1"/>
    <col min="8470" max="8470" width="9.1796875" style="751" customWidth="1"/>
    <col min="8471" max="8705" width="8.7265625" style="751"/>
    <col min="8706" max="8706" width="5.81640625" style="751" customWidth="1"/>
    <col min="8707" max="8707" width="14.1796875" style="751" customWidth="1"/>
    <col min="8708" max="8709" width="14" style="751" customWidth="1"/>
    <col min="8710" max="8710" width="14.1796875" style="751" customWidth="1"/>
    <col min="8711" max="8711" width="7.7265625" style="751" customWidth="1"/>
    <col min="8712" max="8712" width="10.54296875" style="751" customWidth="1"/>
    <col min="8713" max="8713" width="12.54296875" style="751" customWidth="1"/>
    <col min="8714" max="8714" width="13.453125" style="751" customWidth="1"/>
    <col min="8715" max="8715" width="13" style="751" customWidth="1"/>
    <col min="8716" max="8716" width="12.7265625" style="751" customWidth="1"/>
    <col min="8717" max="8717" width="9.453125" style="751" customWidth="1"/>
    <col min="8718" max="8718" width="11" style="751" customWidth="1"/>
    <col min="8719" max="8719" width="15.7265625" style="751" customWidth="1"/>
    <col min="8720" max="8720" width="15.81640625" style="751" customWidth="1"/>
    <col min="8721" max="8721" width="12.1796875" style="751" customWidth="1"/>
    <col min="8722" max="8722" width="9.1796875" style="751" customWidth="1"/>
    <col min="8723" max="8723" width="13.7265625" style="751" customWidth="1"/>
    <col min="8724" max="8724" width="11" style="751" customWidth="1"/>
    <col min="8725" max="8725" width="10.81640625" style="751" customWidth="1"/>
    <col min="8726" max="8726" width="9.1796875" style="751" customWidth="1"/>
    <col min="8727" max="8961" width="8.7265625" style="751"/>
    <col min="8962" max="8962" width="5.81640625" style="751" customWidth="1"/>
    <col min="8963" max="8963" width="14.1796875" style="751" customWidth="1"/>
    <col min="8964" max="8965" width="14" style="751" customWidth="1"/>
    <col min="8966" max="8966" width="14.1796875" style="751" customWidth="1"/>
    <col min="8967" max="8967" width="7.7265625" style="751" customWidth="1"/>
    <col min="8968" max="8968" width="10.54296875" style="751" customWidth="1"/>
    <col min="8969" max="8969" width="12.54296875" style="751" customWidth="1"/>
    <col min="8970" max="8970" width="13.453125" style="751" customWidth="1"/>
    <col min="8971" max="8971" width="13" style="751" customWidth="1"/>
    <col min="8972" max="8972" width="12.7265625" style="751" customWidth="1"/>
    <col min="8973" max="8973" width="9.453125" style="751" customWidth="1"/>
    <col min="8974" max="8974" width="11" style="751" customWidth="1"/>
    <col min="8975" max="8975" width="15.7265625" style="751" customWidth="1"/>
    <col min="8976" max="8976" width="15.81640625" style="751" customWidth="1"/>
    <col min="8977" max="8977" width="12.1796875" style="751" customWidth="1"/>
    <col min="8978" max="8978" width="9.1796875" style="751" customWidth="1"/>
    <col min="8979" max="8979" width="13.7265625" style="751" customWidth="1"/>
    <col min="8980" max="8980" width="11" style="751" customWidth="1"/>
    <col min="8981" max="8981" width="10.81640625" style="751" customWidth="1"/>
    <col min="8982" max="8982" width="9.1796875" style="751" customWidth="1"/>
    <col min="8983" max="9217" width="8.7265625" style="751"/>
    <col min="9218" max="9218" width="5.81640625" style="751" customWidth="1"/>
    <col min="9219" max="9219" width="14.1796875" style="751" customWidth="1"/>
    <col min="9220" max="9221" width="14" style="751" customWidth="1"/>
    <col min="9222" max="9222" width="14.1796875" style="751" customWidth="1"/>
    <col min="9223" max="9223" width="7.7265625" style="751" customWidth="1"/>
    <col min="9224" max="9224" width="10.54296875" style="751" customWidth="1"/>
    <col min="9225" max="9225" width="12.54296875" style="751" customWidth="1"/>
    <col min="9226" max="9226" width="13.453125" style="751" customWidth="1"/>
    <col min="9227" max="9227" width="13" style="751" customWidth="1"/>
    <col min="9228" max="9228" width="12.7265625" style="751" customWidth="1"/>
    <col min="9229" max="9229" width="9.453125" style="751" customWidth="1"/>
    <col min="9230" max="9230" width="11" style="751" customWidth="1"/>
    <col min="9231" max="9231" width="15.7265625" style="751" customWidth="1"/>
    <col min="9232" max="9232" width="15.81640625" style="751" customWidth="1"/>
    <col min="9233" max="9233" width="12.1796875" style="751" customWidth="1"/>
    <col min="9234" max="9234" width="9.1796875" style="751" customWidth="1"/>
    <col min="9235" max="9235" width="13.7265625" style="751" customWidth="1"/>
    <col min="9236" max="9236" width="11" style="751" customWidth="1"/>
    <col min="9237" max="9237" width="10.81640625" style="751" customWidth="1"/>
    <col min="9238" max="9238" width="9.1796875" style="751" customWidth="1"/>
    <col min="9239" max="9473" width="8.7265625" style="751"/>
    <col min="9474" max="9474" width="5.81640625" style="751" customWidth="1"/>
    <col min="9475" max="9475" width="14.1796875" style="751" customWidth="1"/>
    <col min="9476" max="9477" width="14" style="751" customWidth="1"/>
    <col min="9478" max="9478" width="14.1796875" style="751" customWidth="1"/>
    <col min="9479" max="9479" width="7.7265625" style="751" customWidth="1"/>
    <col min="9480" max="9480" width="10.54296875" style="751" customWidth="1"/>
    <col min="9481" max="9481" width="12.54296875" style="751" customWidth="1"/>
    <col min="9482" max="9482" width="13.453125" style="751" customWidth="1"/>
    <col min="9483" max="9483" width="13" style="751" customWidth="1"/>
    <col min="9484" max="9484" width="12.7265625" style="751" customWidth="1"/>
    <col min="9485" max="9485" width="9.453125" style="751" customWidth="1"/>
    <col min="9486" max="9486" width="11" style="751" customWidth="1"/>
    <col min="9487" max="9487" width="15.7265625" style="751" customWidth="1"/>
    <col min="9488" max="9488" width="15.81640625" style="751" customWidth="1"/>
    <col min="9489" max="9489" width="12.1796875" style="751" customWidth="1"/>
    <col min="9490" max="9490" width="9.1796875" style="751" customWidth="1"/>
    <col min="9491" max="9491" width="13.7265625" style="751" customWidth="1"/>
    <col min="9492" max="9492" width="11" style="751" customWidth="1"/>
    <col min="9493" max="9493" width="10.81640625" style="751" customWidth="1"/>
    <col min="9494" max="9494" width="9.1796875" style="751" customWidth="1"/>
    <col min="9495" max="9729" width="8.7265625" style="751"/>
    <col min="9730" max="9730" width="5.81640625" style="751" customWidth="1"/>
    <col min="9731" max="9731" width="14.1796875" style="751" customWidth="1"/>
    <col min="9732" max="9733" width="14" style="751" customWidth="1"/>
    <col min="9734" max="9734" width="14.1796875" style="751" customWidth="1"/>
    <col min="9735" max="9735" width="7.7265625" style="751" customWidth="1"/>
    <col min="9736" max="9736" width="10.54296875" style="751" customWidth="1"/>
    <col min="9737" max="9737" width="12.54296875" style="751" customWidth="1"/>
    <col min="9738" max="9738" width="13.453125" style="751" customWidth="1"/>
    <col min="9739" max="9739" width="13" style="751" customWidth="1"/>
    <col min="9740" max="9740" width="12.7265625" style="751" customWidth="1"/>
    <col min="9741" max="9741" width="9.453125" style="751" customWidth="1"/>
    <col min="9742" max="9742" width="11" style="751" customWidth="1"/>
    <col min="9743" max="9743" width="15.7265625" style="751" customWidth="1"/>
    <col min="9744" max="9744" width="15.81640625" style="751" customWidth="1"/>
    <col min="9745" max="9745" width="12.1796875" style="751" customWidth="1"/>
    <col min="9746" max="9746" width="9.1796875" style="751" customWidth="1"/>
    <col min="9747" max="9747" width="13.7265625" style="751" customWidth="1"/>
    <col min="9748" max="9748" width="11" style="751" customWidth="1"/>
    <col min="9749" max="9749" width="10.81640625" style="751" customWidth="1"/>
    <col min="9750" max="9750" width="9.1796875" style="751" customWidth="1"/>
    <col min="9751" max="9985" width="8.7265625" style="751"/>
    <col min="9986" max="9986" width="5.81640625" style="751" customWidth="1"/>
    <col min="9987" max="9987" width="14.1796875" style="751" customWidth="1"/>
    <col min="9988" max="9989" width="14" style="751" customWidth="1"/>
    <col min="9990" max="9990" width="14.1796875" style="751" customWidth="1"/>
    <col min="9991" max="9991" width="7.7265625" style="751" customWidth="1"/>
    <col min="9992" max="9992" width="10.54296875" style="751" customWidth="1"/>
    <col min="9993" max="9993" width="12.54296875" style="751" customWidth="1"/>
    <col min="9994" max="9994" width="13.453125" style="751" customWidth="1"/>
    <col min="9995" max="9995" width="13" style="751" customWidth="1"/>
    <col min="9996" max="9996" width="12.7265625" style="751" customWidth="1"/>
    <col min="9997" max="9997" width="9.453125" style="751" customWidth="1"/>
    <col min="9998" max="9998" width="11" style="751" customWidth="1"/>
    <col min="9999" max="9999" width="15.7265625" style="751" customWidth="1"/>
    <col min="10000" max="10000" width="15.81640625" style="751" customWidth="1"/>
    <col min="10001" max="10001" width="12.1796875" style="751" customWidth="1"/>
    <col min="10002" max="10002" width="9.1796875" style="751" customWidth="1"/>
    <col min="10003" max="10003" width="13.7265625" style="751" customWidth="1"/>
    <col min="10004" max="10004" width="11" style="751" customWidth="1"/>
    <col min="10005" max="10005" width="10.81640625" style="751" customWidth="1"/>
    <col min="10006" max="10006" width="9.1796875" style="751" customWidth="1"/>
    <col min="10007" max="10241" width="8.7265625" style="751"/>
    <col min="10242" max="10242" width="5.81640625" style="751" customWidth="1"/>
    <col min="10243" max="10243" width="14.1796875" style="751" customWidth="1"/>
    <col min="10244" max="10245" width="14" style="751" customWidth="1"/>
    <col min="10246" max="10246" width="14.1796875" style="751" customWidth="1"/>
    <col min="10247" max="10247" width="7.7265625" style="751" customWidth="1"/>
    <col min="10248" max="10248" width="10.54296875" style="751" customWidth="1"/>
    <col min="10249" max="10249" width="12.54296875" style="751" customWidth="1"/>
    <col min="10250" max="10250" width="13.453125" style="751" customWidth="1"/>
    <col min="10251" max="10251" width="13" style="751" customWidth="1"/>
    <col min="10252" max="10252" width="12.7265625" style="751" customWidth="1"/>
    <col min="10253" max="10253" width="9.453125" style="751" customWidth="1"/>
    <col min="10254" max="10254" width="11" style="751" customWidth="1"/>
    <col min="10255" max="10255" width="15.7265625" style="751" customWidth="1"/>
    <col min="10256" max="10256" width="15.81640625" style="751" customWidth="1"/>
    <col min="10257" max="10257" width="12.1796875" style="751" customWidth="1"/>
    <col min="10258" max="10258" width="9.1796875" style="751" customWidth="1"/>
    <col min="10259" max="10259" width="13.7265625" style="751" customWidth="1"/>
    <col min="10260" max="10260" width="11" style="751" customWidth="1"/>
    <col min="10261" max="10261" width="10.81640625" style="751" customWidth="1"/>
    <col min="10262" max="10262" width="9.1796875" style="751" customWidth="1"/>
    <col min="10263" max="10497" width="8.7265625" style="751"/>
    <col min="10498" max="10498" width="5.81640625" style="751" customWidth="1"/>
    <col min="10499" max="10499" width="14.1796875" style="751" customWidth="1"/>
    <col min="10500" max="10501" width="14" style="751" customWidth="1"/>
    <col min="10502" max="10502" width="14.1796875" style="751" customWidth="1"/>
    <col min="10503" max="10503" width="7.7265625" style="751" customWidth="1"/>
    <col min="10504" max="10504" width="10.54296875" style="751" customWidth="1"/>
    <col min="10505" max="10505" width="12.54296875" style="751" customWidth="1"/>
    <col min="10506" max="10506" width="13.453125" style="751" customWidth="1"/>
    <col min="10507" max="10507" width="13" style="751" customWidth="1"/>
    <col min="10508" max="10508" width="12.7265625" style="751" customWidth="1"/>
    <col min="10509" max="10509" width="9.453125" style="751" customWidth="1"/>
    <col min="10510" max="10510" width="11" style="751" customWidth="1"/>
    <col min="10511" max="10511" width="15.7265625" style="751" customWidth="1"/>
    <col min="10512" max="10512" width="15.81640625" style="751" customWidth="1"/>
    <col min="10513" max="10513" width="12.1796875" style="751" customWidth="1"/>
    <col min="10514" max="10514" width="9.1796875" style="751" customWidth="1"/>
    <col min="10515" max="10515" width="13.7265625" style="751" customWidth="1"/>
    <col min="10516" max="10516" width="11" style="751" customWidth="1"/>
    <col min="10517" max="10517" width="10.81640625" style="751" customWidth="1"/>
    <col min="10518" max="10518" width="9.1796875" style="751" customWidth="1"/>
    <col min="10519" max="10753" width="8.7265625" style="751"/>
    <col min="10754" max="10754" width="5.81640625" style="751" customWidth="1"/>
    <col min="10755" max="10755" width="14.1796875" style="751" customWidth="1"/>
    <col min="10756" max="10757" width="14" style="751" customWidth="1"/>
    <col min="10758" max="10758" width="14.1796875" style="751" customWidth="1"/>
    <col min="10759" max="10759" width="7.7265625" style="751" customWidth="1"/>
    <col min="10760" max="10760" width="10.54296875" style="751" customWidth="1"/>
    <col min="10761" max="10761" width="12.54296875" style="751" customWidth="1"/>
    <col min="10762" max="10762" width="13.453125" style="751" customWidth="1"/>
    <col min="10763" max="10763" width="13" style="751" customWidth="1"/>
    <col min="10764" max="10764" width="12.7265625" style="751" customWidth="1"/>
    <col min="10765" max="10765" width="9.453125" style="751" customWidth="1"/>
    <col min="10766" max="10766" width="11" style="751" customWidth="1"/>
    <col min="10767" max="10767" width="15.7265625" style="751" customWidth="1"/>
    <col min="10768" max="10768" width="15.81640625" style="751" customWidth="1"/>
    <col min="10769" max="10769" width="12.1796875" style="751" customWidth="1"/>
    <col min="10770" max="10770" width="9.1796875" style="751" customWidth="1"/>
    <col min="10771" max="10771" width="13.7265625" style="751" customWidth="1"/>
    <col min="10772" max="10772" width="11" style="751" customWidth="1"/>
    <col min="10773" max="10773" width="10.81640625" style="751" customWidth="1"/>
    <col min="10774" max="10774" width="9.1796875" style="751" customWidth="1"/>
    <col min="10775" max="11009" width="8.7265625" style="751"/>
    <col min="11010" max="11010" width="5.81640625" style="751" customWidth="1"/>
    <col min="11011" max="11011" width="14.1796875" style="751" customWidth="1"/>
    <col min="11012" max="11013" width="14" style="751" customWidth="1"/>
    <col min="11014" max="11014" width="14.1796875" style="751" customWidth="1"/>
    <col min="11015" max="11015" width="7.7265625" style="751" customWidth="1"/>
    <col min="11016" max="11016" width="10.54296875" style="751" customWidth="1"/>
    <col min="11017" max="11017" width="12.54296875" style="751" customWidth="1"/>
    <col min="11018" max="11018" width="13.453125" style="751" customWidth="1"/>
    <col min="11019" max="11019" width="13" style="751" customWidth="1"/>
    <col min="11020" max="11020" width="12.7265625" style="751" customWidth="1"/>
    <col min="11021" max="11021" width="9.453125" style="751" customWidth="1"/>
    <col min="11022" max="11022" width="11" style="751" customWidth="1"/>
    <col min="11023" max="11023" width="15.7265625" style="751" customWidth="1"/>
    <col min="11024" max="11024" width="15.81640625" style="751" customWidth="1"/>
    <col min="11025" max="11025" width="12.1796875" style="751" customWidth="1"/>
    <col min="11026" max="11026" width="9.1796875" style="751" customWidth="1"/>
    <col min="11027" max="11027" width="13.7265625" style="751" customWidth="1"/>
    <col min="11028" max="11028" width="11" style="751" customWidth="1"/>
    <col min="11029" max="11029" width="10.81640625" style="751" customWidth="1"/>
    <col min="11030" max="11030" width="9.1796875" style="751" customWidth="1"/>
    <col min="11031" max="11265" width="8.7265625" style="751"/>
    <col min="11266" max="11266" width="5.81640625" style="751" customWidth="1"/>
    <col min="11267" max="11267" width="14.1796875" style="751" customWidth="1"/>
    <col min="11268" max="11269" width="14" style="751" customWidth="1"/>
    <col min="11270" max="11270" width="14.1796875" style="751" customWidth="1"/>
    <col min="11271" max="11271" width="7.7265625" style="751" customWidth="1"/>
    <col min="11272" max="11272" width="10.54296875" style="751" customWidth="1"/>
    <col min="11273" max="11273" width="12.54296875" style="751" customWidth="1"/>
    <col min="11274" max="11274" width="13.453125" style="751" customWidth="1"/>
    <col min="11275" max="11275" width="13" style="751" customWidth="1"/>
    <col min="11276" max="11276" width="12.7265625" style="751" customWidth="1"/>
    <col min="11277" max="11277" width="9.453125" style="751" customWidth="1"/>
    <col min="11278" max="11278" width="11" style="751" customWidth="1"/>
    <col min="11279" max="11279" width="15.7265625" style="751" customWidth="1"/>
    <col min="11280" max="11280" width="15.81640625" style="751" customWidth="1"/>
    <col min="11281" max="11281" width="12.1796875" style="751" customWidth="1"/>
    <col min="11282" max="11282" width="9.1796875" style="751" customWidth="1"/>
    <col min="11283" max="11283" width="13.7265625" style="751" customWidth="1"/>
    <col min="11284" max="11284" width="11" style="751" customWidth="1"/>
    <col min="11285" max="11285" width="10.81640625" style="751" customWidth="1"/>
    <col min="11286" max="11286" width="9.1796875" style="751" customWidth="1"/>
    <col min="11287" max="11521" width="8.7265625" style="751"/>
    <col min="11522" max="11522" width="5.81640625" style="751" customWidth="1"/>
    <col min="11523" max="11523" width="14.1796875" style="751" customWidth="1"/>
    <col min="11524" max="11525" width="14" style="751" customWidth="1"/>
    <col min="11526" max="11526" width="14.1796875" style="751" customWidth="1"/>
    <col min="11527" max="11527" width="7.7265625" style="751" customWidth="1"/>
    <col min="11528" max="11528" width="10.54296875" style="751" customWidth="1"/>
    <col min="11529" max="11529" width="12.54296875" style="751" customWidth="1"/>
    <col min="11530" max="11530" width="13.453125" style="751" customWidth="1"/>
    <col min="11531" max="11531" width="13" style="751" customWidth="1"/>
    <col min="11532" max="11532" width="12.7265625" style="751" customWidth="1"/>
    <col min="11533" max="11533" width="9.453125" style="751" customWidth="1"/>
    <col min="11534" max="11534" width="11" style="751" customWidth="1"/>
    <col min="11535" max="11535" width="15.7265625" style="751" customWidth="1"/>
    <col min="11536" max="11536" width="15.81640625" style="751" customWidth="1"/>
    <col min="11537" max="11537" width="12.1796875" style="751" customWidth="1"/>
    <col min="11538" max="11538" width="9.1796875" style="751" customWidth="1"/>
    <col min="11539" max="11539" width="13.7265625" style="751" customWidth="1"/>
    <col min="11540" max="11540" width="11" style="751" customWidth="1"/>
    <col min="11541" max="11541" width="10.81640625" style="751" customWidth="1"/>
    <col min="11542" max="11542" width="9.1796875" style="751" customWidth="1"/>
    <col min="11543" max="11777" width="8.7265625" style="751"/>
    <col min="11778" max="11778" width="5.81640625" style="751" customWidth="1"/>
    <col min="11779" max="11779" width="14.1796875" style="751" customWidth="1"/>
    <col min="11780" max="11781" width="14" style="751" customWidth="1"/>
    <col min="11782" max="11782" width="14.1796875" style="751" customWidth="1"/>
    <col min="11783" max="11783" width="7.7265625" style="751" customWidth="1"/>
    <col min="11784" max="11784" width="10.54296875" style="751" customWidth="1"/>
    <col min="11785" max="11785" width="12.54296875" style="751" customWidth="1"/>
    <col min="11786" max="11786" width="13.453125" style="751" customWidth="1"/>
    <col min="11787" max="11787" width="13" style="751" customWidth="1"/>
    <col min="11788" max="11788" width="12.7265625" style="751" customWidth="1"/>
    <col min="11789" max="11789" width="9.453125" style="751" customWidth="1"/>
    <col min="11790" max="11790" width="11" style="751" customWidth="1"/>
    <col min="11791" max="11791" width="15.7265625" style="751" customWidth="1"/>
    <col min="11792" max="11792" width="15.81640625" style="751" customWidth="1"/>
    <col min="11793" max="11793" width="12.1796875" style="751" customWidth="1"/>
    <col min="11794" max="11794" width="9.1796875" style="751" customWidth="1"/>
    <col min="11795" max="11795" width="13.7265625" style="751" customWidth="1"/>
    <col min="11796" max="11796" width="11" style="751" customWidth="1"/>
    <col min="11797" max="11797" width="10.81640625" style="751" customWidth="1"/>
    <col min="11798" max="11798" width="9.1796875" style="751" customWidth="1"/>
    <col min="11799" max="12033" width="8.7265625" style="751"/>
    <col min="12034" max="12034" width="5.81640625" style="751" customWidth="1"/>
    <col min="12035" max="12035" width="14.1796875" style="751" customWidth="1"/>
    <col min="12036" max="12037" width="14" style="751" customWidth="1"/>
    <col min="12038" max="12038" width="14.1796875" style="751" customWidth="1"/>
    <col min="12039" max="12039" width="7.7265625" style="751" customWidth="1"/>
    <col min="12040" max="12040" width="10.54296875" style="751" customWidth="1"/>
    <col min="12041" max="12041" width="12.54296875" style="751" customWidth="1"/>
    <col min="12042" max="12042" width="13.453125" style="751" customWidth="1"/>
    <col min="12043" max="12043" width="13" style="751" customWidth="1"/>
    <col min="12044" max="12044" width="12.7265625" style="751" customWidth="1"/>
    <col min="12045" max="12045" width="9.453125" style="751" customWidth="1"/>
    <col min="12046" max="12046" width="11" style="751" customWidth="1"/>
    <col min="12047" max="12047" width="15.7265625" style="751" customWidth="1"/>
    <col min="12048" max="12048" width="15.81640625" style="751" customWidth="1"/>
    <col min="12049" max="12049" width="12.1796875" style="751" customWidth="1"/>
    <col min="12050" max="12050" width="9.1796875" style="751" customWidth="1"/>
    <col min="12051" max="12051" width="13.7265625" style="751" customWidth="1"/>
    <col min="12052" max="12052" width="11" style="751" customWidth="1"/>
    <col min="12053" max="12053" width="10.81640625" style="751" customWidth="1"/>
    <col min="12054" max="12054" width="9.1796875" style="751" customWidth="1"/>
    <col min="12055" max="12289" width="8.7265625" style="751"/>
    <col min="12290" max="12290" width="5.81640625" style="751" customWidth="1"/>
    <col min="12291" max="12291" width="14.1796875" style="751" customWidth="1"/>
    <col min="12292" max="12293" width="14" style="751" customWidth="1"/>
    <col min="12294" max="12294" width="14.1796875" style="751" customWidth="1"/>
    <col min="12295" max="12295" width="7.7265625" style="751" customWidth="1"/>
    <col min="12296" max="12296" width="10.54296875" style="751" customWidth="1"/>
    <col min="12297" max="12297" width="12.54296875" style="751" customWidth="1"/>
    <col min="12298" max="12298" width="13.453125" style="751" customWidth="1"/>
    <col min="12299" max="12299" width="13" style="751" customWidth="1"/>
    <col min="12300" max="12300" width="12.7265625" style="751" customWidth="1"/>
    <col min="12301" max="12301" width="9.453125" style="751" customWidth="1"/>
    <col min="12302" max="12302" width="11" style="751" customWidth="1"/>
    <col min="12303" max="12303" width="15.7265625" style="751" customWidth="1"/>
    <col min="12304" max="12304" width="15.81640625" style="751" customWidth="1"/>
    <col min="12305" max="12305" width="12.1796875" style="751" customWidth="1"/>
    <col min="12306" max="12306" width="9.1796875" style="751" customWidth="1"/>
    <col min="12307" max="12307" width="13.7265625" style="751" customWidth="1"/>
    <col min="12308" max="12308" width="11" style="751" customWidth="1"/>
    <col min="12309" max="12309" width="10.81640625" style="751" customWidth="1"/>
    <col min="12310" max="12310" width="9.1796875" style="751" customWidth="1"/>
    <col min="12311" max="12545" width="8.7265625" style="751"/>
    <col min="12546" max="12546" width="5.81640625" style="751" customWidth="1"/>
    <col min="12547" max="12547" width="14.1796875" style="751" customWidth="1"/>
    <col min="12548" max="12549" width="14" style="751" customWidth="1"/>
    <col min="12550" max="12550" width="14.1796875" style="751" customWidth="1"/>
    <col min="12551" max="12551" width="7.7265625" style="751" customWidth="1"/>
    <col min="12552" max="12552" width="10.54296875" style="751" customWidth="1"/>
    <col min="12553" max="12553" width="12.54296875" style="751" customWidth="1"/>
    <col min="12554" max="12554" width="13.453125" style="751" customWidth="1"/>
    <col min="12555" max="12555" width="13" style="751" customWidth="1"/>
    <col min="12556" max="12556" width="12.7265625" style="751" customWidth="1"/>
    <col min="12557" max="12557" width="9.453125" style="751" customWidth="1"/>
    <col min="12558" max="12558" width="11" style="751" customWidth="1"/>
    <col min="12559" max="12559" width="15.7265625" style="751" customWidth="1"/>
    <col min="12560" max="12560" width="15.81640625" style="751" customWidth="1"/>
    <col min="12561" max="12561" width="12.1796875" style="751" customWidth="1"/>
    <col min="12562" max="12562" width="9.1796875" style="751" customWidth="1"/>
    <col min="12563" max="12563" width="13.7265625" style="751" customWidth="1"/>
    <col min="12564" max="12564" width="11" style="751" customWidth="1"/>
    <col min="12565" max="12565" width="10.81640625" style="751" customWidth="1"/>
    <col min="12566" max="12566" width="9.1796875" style="751" customWidth="1"/>
    <col min="12567" max="12801" width="8.7265625" style="751"/>
    <col min="12802" max="12802" width="5.81640625" style="751" customWidth="1"/>
    <col min="12803" max="12803" width="14.1796875" style="751" customWidth="1"/>
    <col min="12804" max="12805" width="14" style="751" customWidth="1"/>
    <col min="12806" max="12806" width="14.1796875" style="751" customWidth="1"/>
    <col min="12807" max="12807" width="7.7265625" style="751" customWidth="1"/>
    <col min="12808" max="12808" width="10.54296875" style="751" customWidth="1"/>
    <col min="12809" max="12809" width="12.54296875" style="751" customWidth="1"/>
    <col min="12810" max="12810" width="13.453125" style="751" customWidth="1"/>
    <col min="12811" max="12811" width="13" style="751" customWidth="1"/>
    <col min="12812" max="12812" width="12.7265625" style="751" customWidth="1"/>
    <col min="12813" max="12813" width="9.453125" style="751" customWidth="1"/>
    <col min="12814" max="12814" width="11" style="751" customWidth="1"/>
    <col min="12815" max="12815" width="15.7265625" style="751" customWidth="1"/>
    <col min="12816" max="12816" width="15.81640625" style="751" customWidth="1"/>
    <col min="12817" max="12817" width="12.1796875" style="751" customWidth="1"/>
    <col min="12818" max="12818" width="9.1796875" style="751" customWidth="1"/>
    <col min="12819" max="12819" width="13.7265625" style="751" customWidth="1"/>
    <col min="12820" max="12820" width="11" style="751" customWidth="1"/>
    <col min="12821" max="12821" width="10.81640625" style="751" customWidth="1"/>
    <col min="12822" max="12822" width="9.1796875" style="751" customWidth="1"/>
    <col min="12823" max="13057" width="8.7265625" style="751"/>
    <col min="13058" max="13058" width="5.81640625" style="751" customWidth="1"/>
    <col min="13059" max="13059" width="14.1796875" style="751" customWidth="1"/>
    <col min="13060" max="13061" width="14" style="751" customWidth="1"/>
    <col min="13062" max="13062" width="14.1796875" style="751" customWidth="1"/>
    <col min="13063" max="13063" width="7.7265625" style="751" customWidth="1"/>
    <col min="13064" max="13064" width="10.54296875" style="751" customWidth="1"/>
    <col min="13065" max="13065" width="12.54296875" style="751" customWidth="1"/>
    <col min="13066" max="13066" width="13.453125" style="751" customWidth="1"/>
    <col min="13067" max="13067" width="13" style="751" customWidth="1"/>
    <col min="13068" max="13068" width="12.7265625" style="751" customWidth="1"/>
    <col min="13069" max="13069" width="9.453125" style="751" customWidth="1"/>
    <col min="13070" max="13070" width="11" style="751" customWidth="1"/>
    <col min="13071" max="13071" width="15.7265625" style="751" customWidth="1"/>
    <col min="13072" max="13072" width="15.81640625" style="751" customWidth="1"/>
    <col min="13073" max="13073" width="12.1796875" style="751" customWidth="1"/>
    <col min="13074" max="13074" width="9.1796875" style="751" customWidth="1"/>
    <col min="13075" max="13075" width="13.7265625" style="751" customWidth="1"/>
    <col min="13076" max="13076" width="11" style="751" customWidth="1"/>
    <col min="13077" max="13077" width="10.81640625" style="751" customWidth="1"/>
    <col min="13078" max="13078" width="9.1796875" style="751" customWidth="1"/>
    <col min="13079" max="13313" width="8.7265625" style="751"/>
    <col min="13314" max="13314" width="5.81640625" style="751" customWidth="1"/>
    <col min="13315" max="13315" width="14.1796875" style="751" customWidth="1"/>
    <col min="13316" max="13317" width="14" style="751" customWidth="1"/>
    <col min="13318" max="13318" width="14.1796875" style="751" customWidth="1"/>
    <col min="13319" max="13319" width="7.7265625" style="751" customWidth="1"/>
    <col min="13320" max="13320" width="10.54296875" style="751" customWidth="1"/>
    <col min="13321" max="13321" width="12.54296875" style="751" customWidth="1"/>
    <col min="13322" max="13322" width="13.453125" style="751" customWidth="1"/>
    <col min="13323" max="13323" width="13" style="751" customWidth="1"/>
    <col min="13324" max="13324" width="12.7265625" style="751" customWidth="1"/>
    <col min="13325" max="13325" width="9.453125" style="751" customWidth="1"/>
    <col min="13326" max="13326" width="11" style="751" customWidth="1"/>
    <col min="13327" max="13327" width="15.7265625" style="751" customWidth="1"/>
    <col min="13328" max="13328" width="15.81640625" style="751" customWidth="1"/>
    <col min="13329" max="13329" width="12.1796875" style="751" customWidth="1"/>
    <col min="13330" max="13330" width="9.1796875" style="751" customWidth="1"/>
    <col min="13331" max="13331" width="13.7265625" style="751" customWidth="1"/>
    <col min="13332" max="13332" width="11" style="751" customWidth="1"/>
    <col min="13333" max="13333" width="10.81640625" style="751" customWidth="1"/>
    <col min="13334" max="13334" width="9.1796875" style="751" customWidth="1"/>
    <col min="13335" max="13569" width="8.7265625" style="751"/>
    <col min="13570" max="13570" width="5.81640625" style="751" customWidth="1"/>
    <col min="13571" max="13571" width="14.1796875" style="751" customWidth="1"/>
    <col min="13572" max="13573" width="14" style="751" customWidth="1"/>
    <col min="13574" max="13574" width="14.1796875" style="751" customWidth="1"/>
    <col min="13575" max="13575" width="7.7265625" style="751" customWidth="1"/>
    <col min="13576" max="13576" width="10.54296875" style="751" customWidth="1"/>
    <col min="13577" max="13577" width="12.54296875" style="751" customWidth="1"/>
    <col min="13578" max="13578" width="13.453125" style="751" customWidth="1"/>
    <col min="13579" max="13579" width="13" style="751" customWidth="1"/>
    <col min="13580" max="13580" width="12.7265625" style="751" customWidth="1"/>
    <col min="13581" max="13581" width="9.453125" style="751" customWidth="1"/>
    <col min="13582" max="13582" width="11" style="751" customWidth="1"/>
    <col min="13583" max="13583" width="15.7265625" style="751" customWidth="1"/>
    <col min="13584" max="13584" width="15.81640625" style="751" customWidth="1"/>
    <col min="13585" max="13585" width="12.1796875" style="751" customWidth="1"/>
    <col min="13586" max="13586" width="9.1796875" style="751" customWidth="1"/>
    <col min="13587" max="13587" width="13.7265625" style="751" customWidth="1"/>
    <col min="13588" max="13588" width="11" style="751" customWidth="1"/>
    <col min="13589" max="13589" width="10.81640625" style="751" customWidth="1"/>
    <col min="13590" max="13590" width="9.1796875" style="751" customWidth="1"/>
    <col min="13591" max="13825" width="8.7265625" style="751"/>
    <col min="13826" max="13826" width="5.81640625" style="751" customWidth="1"/>
    <col min="13827" max="13827" width="14.1796875" style="751" customWidth="1"/>
    <col min="13828" max="13829" width="14" style="751" customWidth="1"/>
    <col min="13830" max="13830" width="14.1796875" style="751" customWidth="1"/>
    <col min="13831" max="13831" width="7.7265625" style="751" customWidth="1"/>
    <col min="13832" max="13832" width="10.54296875" style="751" customWidth="1"/>
    <col min="13833" max="13833" width="12.54296875" style="751" customWidth="1"/>
    <col min="13834" max="13834" width="13.453125" style="751" customWidth="1"/>
    <col min="13835" max="13835" width="13" style="751" customWidth="1"/>
    <col min="13836" max="13836" width="12.7265625" style="751" customWidth="1"/>
    <col min="13837" max="13837" width="9.453125" style="751" customWidth="1"/>
    <col min="13838" max="13838" width="11" style="751" customWidth="1"/>
    <col min="13839" max="13839" width="15.7265625" style="751" customWidth="1"/>
    <col min="13840" max="13840" width="15.81640625" style="751" customWidth="1"/>
    <col min="13841" max="13841" width="12.1796875" style="751" customWidth="1"/>
    <col min="13842" max="13842" width="9.1796875" style="751" customWidth="1"/>
    <col min="13843" max="13843" width="13.7265625" style="751" customWidth="1"/>
    <col min="13844" max="13844" width="11" style="751" customWidth="1"/>
    <col min="13845" max="13845" width="10.81640625" style="751" customWidth="1"/>
    <col min="13846" max="13846" width="9.1796875" style="751" customWidth="1"/>
    <col min="13847" max="14081" width="8.7265625" style="751"/>
    <col min="14082" max="14082" width="5.81640625" style="751" customWidth="1"/>
    <col min="14083" max="14083" width="14.1796875" style="751" customWidth="1"/>
    <col min="14084" max="14085" width="14" style="751" customWidth="1"/>
    <col min="14086" max="14086" width="14.1796875" style="751" customWidth="1"/>
    <col min="14087" max="14087" width="7.7265625" style="751" customWidth="1"/>
    <col min="14088" max="14088" width="10.54296875" style="751" customWidth="1"/>
    <col min="14089" max="14089" width="12.54296875" style="751" customWidth="1"/>
    <col min="14090" max="14090" width="13.453125" style="751" customWidth="1"/>
    <col min="14091" max="14091" width="13" style="751" customWidth="1"/>
    <col min="14092" max="14092" width="12.7265625" style="751" customWidth="1"/>
    <col min="14093" max="14093" width="9.453125" style="751" customWidth="1"/>
    <col min="14094" max="14094" width="11" style="751" customWidth="1"/>
    <col min="14095" max="14095" width="15.7265625" style="751" customWidth="1"/>
    <col min="14096" max="14096" width="15.81640625" style="751" customWidth="1"/>
    <col min="14097" max="14097" width="12.1796875" style="751" customWidth="1"/>
    <col min="14098" max="14098" width="9.1796875" style="751" customWidth="1"/>
    <col min="14099" max="14099" width="13.7265625" style="751" customWidth="1"/>
    <col min="14100" max="14100" width="11" style="751" customWidth="1"/>
    <col min="14101" max="14101" width="10.81640625" style="751" customWidth="1"/>
    <col min="14102" max="14102" width="9.1796875" style="751" customWidth="1"/>
    <col min="14103" max="14337" width="8.7265625" style="751"/>
    <col min="14338" max="14338" width="5.81640625" style="751" customWidth="1"/>
    <col min="14339" max="14339" width="14.1796875" style="751" customWidth="1"/>
    <col min="14340" max="14341" width="14" style="751" customWidth="1"/>
    <col min="14342" max="14342" width="14.1796875" style="751" customWidth="1"/>
    <col min="14343" max="14343" width="7.7265625" style="751" customWidth="1"/>
    <col min="14344" max="14344" width="10.54296875" style="751" customWidth="1"/>
    <col min="14345" max="14345" width="12.54296875" style="751" customWidth="1"/>
    <col min="14346" max="14346" width="13.453125" style="751" customWidth="1"/>
    <col min="14347" max="14347" width="13" style="751" customWidth="1"/>
    <col min="14348" max="14348" width="12.7265625" style="751" customWidth="1"/>
    <col min="14349" max="14349" width="9.453125" style="751" customWidth="1"/>
    <col min="14350" max="14350" width="11" style="751" customWidth="1"/>
    <col min="14351" max="14351" width="15.7265625" style="751" customWidth="1"/>
    <col min="14352" max="14352" width="15.81640625" style="751" customWidth="1"/>
    <col min="14353" max="14353" width="12.1796875" style="751" customWidth="1"/>
    <col min="14354" max="14354" width="9.1796875" style="751" customWidth="1"/>
    <col min="14355" max="14355" width="13.7265625" style="751" customWidth="1"/>
    <col min="14356" max="14356" width="11" style="751" customWidth="1"/>
    <col min="14357" max="14357" width="10.81640625" style="751" customWidth="1"/>
    <col min="14358" max="14358" width="9.1796875" style="751" customWidth="1"/>
    <col min="14359" max="14593" width="8.7265625" style="751"/>
    <col min="14594" max="14594" width="5.81640625" style="751" customWidth="1"/>
    <col min="14595" max="14595" width="14.1796875" style="751" customWidth="1"/>
    <col min="14596" max="14597" width="14" style="751" customWidth="1"/>
    <col min="14598" max="14598" width="14.1796875" style="751" customWidth="1"/>
    <col min="14599" max="14599" width="7.7265625" style="751" customWidth="1"/>
    <col min="14600" max="14600" width="10.54296875" style="751" customWidth="1"/>
    <col min="14601" max="14601" width="12.54296875" style="751" customWidth="1"/>
    <col min="14602" max="14602" width="13.453125" style="751" customWidth="1"/>
    <col min="14603" max="14603" width="13" style="751" customWidth="1"/>
    <col min="14604" max="14604" width="12.7265625" style="751" customWidth="1"/>
    <col min="14605" max="14605" width="9.453125" style="751" customWidth="1"/>
    <col min="14606" max="14606" width="11" style="751" customWidth="1"/>
    <col min="14607" max="14607" width="15.7265625" style="751" customWidth="1"/>
    <col min="14608" max="14608" width="15.81640625" style="751" customWidth="1"/>
    <col min="14609" max="14609" width="12.1796875" style="751" customWidth="1"/>
    <col min="14610" max="14610" width="9.1796875" style="751" customWidth="1"/>
    <col min="14611" max="14611" width="13.7265625" style="751" customWidth="1"/>
    <col min="14612" max="14612" width="11" style="751" customWidth="1"/>
    <col min="14613" max="14613" width="10.81640625" style="751" customWidth="1"/>
    <col min="14614" max="14614" width="9.1796875" style="751" customWidth="1"/>
    <col min="14615" max="14849" width="8.7265625" style="751"/>
    <col min="14850" max="14850" width="5.81640625" style="751" customWidth="1"/>
    <col min="14851" max="14851" width="14.1796875" style="751" customWidth="1"/>
    <col min="14852" max="14853" width="14" style="751" customWidth="1"/>
    <col min="14854" max="14854" width="14.1796875" style="751" customWidth="1"/>
    <col min="14855" max="14855" width="7.7265625" style="751" customWidth="1"/>
    <col min="14856" max="14856" width="10.54296875" style="751" customWidth="1"/>
    <col min="14857" max="14857" width="12.54296875" style="751" customWidth="1"/>
    <col min="14858" max="14858" width="13.453125" style="751" customWidth="1"/>
    <col min="14859" max="14859" width="13" style="751" customWidth="1"/>
    <col min="14860" max="14860" width="12.7265625" style="751" customWidth="1"/>
    <col min="14861" max="14861" width="9.453125" style="751" customWidth="1"/>
    <col min="14862" max="14862" width="11" style="751" customWidth="1"/>
    <col min="14863" max="14863" width="15.7265625" style="751" customWidth="1"/>
    <col min="14864" max="14864" width="15.81640625" style="751" customWidth="1"/>
    <col min="14865" max="14865" width="12.1796875" style="751" customWidth="1"/>
    <col min="14866" max="14866" width="9.1796875" style="751" customWidth="1"/>
    <col min="14867" max="14867" width="13.7265625" style="751" customWidth="1"/>
    <col min="14868" max="14868" width="11" style="751" customWidth="1"/>
    <col min="14869" max="14869" width="10.81640625" style="751" customWidth="1"/>
    <col min="14870" max="14870" width="9.1796875" style="751" customWidth="1"/>
    <col min="14871" max="15105" width="8.7265625" style="751"/>
    <col min="15106" max="15106" width="5.81640625" style="751" customWidth="1"/>
    <col min="15107" max="15107" width="14.1796875" style="751" customWidth="1"/>
    <col min="15108" max="15109" width="14" style="751" customWidth="1"/>
    <col min="15110" max="15110" width="14.1796875" style="751" customWidth="1"/>
    <col min="15111" max="15111" width="7.7265625" style="751" customWidth="1"/>
    <col min="15112" max="15112" width="10.54296875" style="751" customWidth="1"/>
    <col min="15113" max="15113" width="12.54296875" style="751" customWidth="1"/>
    <col min="15114" max="15114" width="13.453125" style="751" customWidth="1"/>
    <col min="15115" max="15115" width="13" style="751" customWidth="1"/>
    <col min="15116" max="15116" width="12.7265625" style="751" customWidth="1"/>
    <col min="15117" max="15117" width="9.453125" style="751" customWidth="1"/>
    <col min="15118" max="15118" width="11" style="751" customWidth="1"/>
    <col min="15119" max="15119" width="15.7265625" style="751" customWidth="1"/>
    <col min="15120" max="15120" width="15.81640625" style="751" customWidth="1"/>
    <col min="15121" max="15121" width="12.1796875" style="751" customWidth="1"/>
    <col min="15122" max="15122" width="9.1796875" style="751" customWidth="1"/>
    <col min="15123" max="15123" width="13.7265625" style="751" customWidth="1"/>
    <col min="15124" max="15124" width="11" style="751" customWidth="1"/>
    <col min="15125" max="15125" width="10.81640625" style="751" customWidth="1"/>
    <col min="15126" max="15126" width="9.1796875" style="751" customWidth="1"/>
    <col min="15127" max="15361" width="8.7265625" style="751"/>
    <col min="15362" max="15362" width="5.81640625" style="751" customWidth="1"/>
    <col min="15363" max="15363" width="14.1796875" style="751" customWidth="1"/>
    <col min="15364" max="15365" width="14" style="751" customWidth="1"/>
    <col min="15366" max="15366" width="14.1796875" style="751" customWidth="1"/>
    <col min="15367" max="15367" width="7.7265625" style="751" customWidth="1"/>
    <col min="15368" max="15368" width="10.54296875" style="751" customWidth="1"/>
    <col min="15369" max="15369" width="12.54296875" style="751" customWidth="1"/>
    <col min="15370" max="15370" width="13.453125" style="751" customWidth="1"/>
    <col min="15371" max="15371" width="13" style="751" customWidth="1"/>
    <col min="15372" max="15372" width="12.7265625" style="751" customWidth="1"/>
    <col min="15373" max="15373" width="9.453125" style="751" customWidth="1"/>
    <col min="15374" max="15374" width="11" style="751" customWidth="1"/>
    <col min="15375" max="15375" width="15.7265625" style="751" customWidth="1"/>
    <col min="15376" max="15376" width="15.81640625" style="751" customWidth="1"/>
    <col min="15377" max="15377" width="12.1796875" style="751" customWidth="1"/>
    <col min="15378" max="15378" width="9.1796875" style="751" customWidth="1"/>
    <col min="15379" max="15379" width="13.7265625" style="751" customWidth="1"/>
    <col min="15380" max="15380" width="11" style="751" customWidth="1"/>
    <col min="15381" max="15381" width="10.81640625" style="751" customWidth="1"/>
    <col min="15382" max="15382" width="9.1796875" style="751" customWidth="1"/>
    <col min="15383" max="15617" width="8.7265625" style="751"/>
    <col min="15618" max="15618" width="5.81640625" style="751" customWidth="1"/>
    <col min="15619" max="15619" width="14.1796875" style="751" customWidth="1"/>
    <col min="15620" max="15621" width="14" style="751" customWidth="1"/>
    <col min="15622" max="15622" width="14.1796875" style="751" customWidth="1"/>
    <col min="15623" max="15623" width="7.7265625" style="751" customWidth="1"/>
    <col min="15624" max="15624" width="10.54296875" style="751" customWidth="1"/>
    <col min="15625" max="15625" width="12.54296875" style="751" customWidth="1"/>
    <col min="15626" max="15626" width="13.453125" style="751" customWidth="1"/>
    <col min="15627" max="15627" width="13" style="751" customWidth="1"/>
    <col min="15628" max="15628" width="12.7265625" style="751" customWidth="1"/>
    <col min="15629" max="15629" width="9.453125" style="751" customWidth="1"/>
    <col min="15630" max="15630" width="11" style="751" customWidth="1"/>
    <col min="15631" max="15631" width="15.7265625" style="751" customWidth="1"/>
    <col min="15632" max="15632" width="15.81640625" style="751" customWidth="1"/>
    <col min="15633" max="15633" width="12.1796875" style="751" customWidth="1"/>
    <col min="15634" max="15634" width="9.1796875" style="751" customWidth="1"/>
    <col min="15635" max="15635" width="13.7265625" style="751" customWidth="1"/>
    <col min="15636" max="15636" width="11" style="751" customWidth="1"/>
    <col min="15637" max="15637" width="10.81640625" style="751" customWidth="1"/>
    <col min="15638" max="15638" width="9.1796875" style="751" customWidth="1"/>
    <col min="15639" max="15873" width="8.7265625" style="751"/>
    <col min="15874" max="15874" width="5.81640625" style="751" customWidth="1"/>
    <col min="15875" max="15875" width="14.1796875" style="751" customWidth="1"/>
    <col min="15876" max="15877" width="14" style="751" customWidth="1"/>
    <col min="15878" max="15878" width="14.1796875" style="751" customWidth="1"/>
    <col min="15879" max="15879" width="7.7265625" style="751" customWidth="1"/>
    <col min="15880" max="15880" width="10.54296875" style="751" customWidth="1"/>
    <col min="15881" max="15881" width="12.54296875" style="751" customWidth="1"/>
    <col min="15882" max="15882" width="13.453125" style="751" customWidth="1"/>
    <col min="15883" max="15883" width="13" style="751" customWidth="1"/>
    <col min="15884" max="15884" width="12.7265625" style="751" customWidth="1"/>
    <col min="15885" max="15885" width="9.453125" style="751" customWidth="1"/>
    <col min="15886" max="15886" width="11" style="751" customWidth="1"/>
    <col min="15887" max="15887" width="15.7265625" style="751" customWidth="1"/>
    <col min="15888" max="15888" width="15.81640625" style="751" customWidth="1"/>
    <col min="15889" max="15889" width="12.1796875" style="751" customWidth="1"/>
    <col min="15890" max="15890" width="9.1796875" style="751" customWidth="1"/>
    <col min="15891" max="15891" width="13.7265625" style="751" customWidth="1"/>
    <col min="15892" max="15892" width="11" style="751" customWidth="1"/>
    <col min="15893" max="15893" width="10.81640625" style="751" customWidth="1"/>
    <col min="15894" max="15894" width="9.1796875" style="751" customWidth="1"/>
    <col min="15895" max="16129" width="8.7265625" style="751"/>
    <col min="16130" max="16130" width="5.81640625" style="751" customWidth="1"/>
    <col min="16131" max="16131" width="14.1796875" style="751" customWidth="1"/>
    <col min="16132" max="16133" width="14" style="751" customWidth="1"/>
    <col min="16134" max="16134" width="14.1796875" style="751" customWidth="1"/>
    <col min="16135" max="16135" width="7.7265625" style="751" customWidth="1"/>
    <col min="16136" max="16136" width="10.54296875" style="751" customWidth="1"/>
    <col min="16137" max="16137" width="12.54296875" style="751" customWidth="1"/>
    <col min="16138" max="16138" width="13.453125" style="751" customWidth="1"/>
    <col min="16139" max="16139" width="13" style="751" customWidth="1"/>
    <col min="16140" max="16140" width="12.7265625" style="751" customWidth="1"/>
    <col min="16141" max="16141" width="9.453125" style="751" customWidth="1"/>
    <col min="16142" max="16142" width="11" style="751" customWidth="1"/>
    <col min="16143" max="16143" width="15.7265625" style="751" customWidth="1"/>
    <col min="16144" max="16144" width="15.81640625" style="751" customWidth="1"/>
    <col min="16145" max="16145" width="12.1796875" style="751" customWidth="1"/>
    <col min="16146" max="16146" width="9.1796875" style="751" customWidth="1"/>
    <col min="16147" max="16147" width="13.7265625" style="751" customWidth="1"/>
    <col min="16148" max="16148" width="11" style="751" customWidth="1"/>
    <col min="16149" max="16149" width="10.81640625" style="751" customWidth="1"/>
    <col min="16150" max="16150" width="9.1796875" style="751" customWidth="1"/>
    <col min="16151" max="16384" width="8.7265625" style="751"/>
  </cols>
  <sheetData>
    <row r="1" spans="1:22" ht="18.75" customHeight="1" x14ac:dyDescent="0.35">
      <c r="A1" s="899"/>
      <c r="B1" s="899"/>
      <c r="C1" s="899"/>
      <c r="D1" s="899"/>
      <c r="E1" s="899"/>
      <c r="Q1" s="900" t="s">
        <v>3144</v>
      </c>
      <c r="R1" s="900"/>
      <c r="S1" s="900"/>
      <c r="T1" s="900"/>
      <c r="U1" s="900"/>
      <c r="V1" s="900"/>
    </row>
    <row r="2" spans="1:22" x14ac:dyDescent="0.35">
      <c r="A2" s="901"/>
      <c r="B2" s="901"/>
      <c r="C2" s="901"/>
      <c r="D2" s="901"/>
      <c r="E2" s="901"/>
    </row>
    <row r="3" spans="1:22" ht="19.5" customHeight="1" x14ac:dyDescent="0.35">
      <c r="A3" s="750"/>
      <c r="B3" s="750"/>
      <c r="C3" s="309"/>
      <c r="D3" s="309"/>
      <c r="E3" s="309"/>
    </row>
    <row r="4" spans="1:22" ht="40.5" customHeight="1" x14ac:dyDescent="0.35">
      <c r="A4" s="900" t="s">
        <v>3145</v>
      </c>
      <c r="B4" s="900"/>
      <c r="C4" s="900"/>
      <c r="D4" s="900"/>
      <c r="E4" s="900"/>
      <c r="F4" s="900"/>
      <c r="G4" s="900"/>
      <c r="H4" s="900"/>
      <c r="I4" s="900"/>
      <c r="J4" s="900"/>
      <c r="K4" s="900"/>
      <c r="L4" s="900"/>
      <c r="M4" s="900"/>
      <c r="N4" s="900"/>
      <c r="O4" s="900"/>
      <c r="P4" s="900"/>
      <c r="Q4" s="900"/>
      <c r="R4" s="900"/>
      <c r="S4" s="900"/>
      <c r="T4" s="900"/>
      <c r="U4" s="900"/>
      <c r="V4" s="900"/>
    </row>
    <row r="5" spans="1:22" ht="28.5" customHeight="1" x14ac:dyDescent="0.35">
      <c r="A5" s="902" t="str">
        <f>'NĐ31- Biểu 54- QT chi-cq'!A5:P5</f>
        <v>(Kèm theo Quyết đinh số 892/QĐ-UBND ngày 07/4/2026 của UBND xã Đoàn Đào)</v>
      </c>
      <c r="B5" s="902"/>
      <c r="C5" s="902"/>
      <c r="D5" s="902"/>
      <c r="E5" s="902"/>
      <c r="F5" s="902"/>
      <c r="G5" s="902"/>
      <c r="H5" s="902"/>
      <c r="I5" s="902"/>
      <c r="J5" s="902"/>
      <c r="K5" s="902"/>
      <c r="L5" s="902"/>
      <c r="M5" s="902"/>
      <c r="N5" s="902"/>
      <c r="O5" s="902"/>
      <c r="P5" s="902"/>
      <c r="Q5" s="902"/>
      <c r="R5" s="902"/>
      <c r="S5" s="902"/>
      <c r="T5" s="902"/>
      <c r="U5" s="902"/>
      <c r="V5" s="902"/>
    </row>
    <row r="6" spans="1:22" x14ac:dyDescent="0.35">
      <c r="A6" s="752"/>
      <c r="B6" s="752"/>
      <c r="C6" s="752"/>
      <c r="D6" s="752"/>
      <c r="E6" s="752"/>
      <c r="F6" s="752"/>
      <c r="G6" s="752"/>
      <c r="H6" s="752"/>
      <c r="I6" s="752"/>
      <c r="J6" s="752"/>
      <c r="K6" s="752"/>
      <c r="L6" s="752"/>
      <c r="M6" s="752"/>
      <c r="N6" s="752"/>
      <c r="O6" s="752"/>
      <c r="P6" s="752"/>
      <c r="Q6" s="752"/>
      <c r="R6" s="752"/>
      <c r="S6" s="898" t="s">
        <v>191</v>
      </c>
      <c r="T6" s="898"/>
      <c r="U6" s="898"/>
      <c r="V6" s="898"/>
    </row>
    <row r="7" spans="1:22" s="753" customFormat="1" x14ac:dyDescent="0.35">
      <c r="A7" s="893" t="s">
        <v>51</v>
      </c>
      <c r="B7" s="893" t="s">
        <v>536</v>
      </c>
      <c r="C7" s="893" t="s">
        <v>3247</v>
      </c>
      <c r="D7" s="893" t="s">
        <v>3249</v>
      </c>
      <c r="E7" s="893" t="s">
        <v>382</v>
      </c>
      <c r="F7" s="893" t="s">
        <v>493</v>
      </c>
      <c r="G7" s="893" t="s">
        <v>501</v>
      </c>
      <c r="H7" s="893" t="s">
        <v>208</v>
      </c>
      <c r="I7" s="893" t="s">
        <v>209</v>
      </c>
      <c r="J7" s="893" t="s">
        <v>510</v>
      </c>
      <c r="K7" s="893" t="s">
        <v>511</v>
      </c>
      <c r="L7" s="893" t="s">
        <v>512</v>
      </c>
      <c r="M7" s="893" t="s">
        <v>513</v>
      </c>
      <c r="N7" s="893" t="s">
        <v>514</v>
      </c>
      <c r="O7" s="893" t="s">
        <v>221</v>
      </c>
      <c r="P7" s="895" t="s">
        <v>286</v>
      </c>
      <c r="Q7" s="896"/>
      <c r="R7" s="897"/>
      <c r="S7" s="893" t="s">
        <v>515</v>
      </c>
      <c r="T7" s="893" t="s">
        <v>516</v>
      </c>
      <c r="U7" s="893" t="s">
        <v>517</v>
      </c>
      <c r="V7" s="893" t="s">
        <v>438</v>
      </c>
    </row>
    <row r="8" spans="1:22" s="753" customFormat="1" ht="160.5" customHeight="1" x14ac:dyDescent="0.35">
      <c r="A8" s="893"/>
      <c r="B8" s="893"/>
      <c r="C8" s="893"/>
      <c r="D8" s="893"/>
      <c r="E8" s="893"/>
      <c r="F8" s="893"/>
      <c r="G8" s="893"/>
      <c r="H8" s="893"/>
      <c r="I8" s="893"/>
      <c r="J8" s="893"/>
      <c r="K8" s="893"/>
      <c r="L8" s="893"/>
      <c r="M8" s="893"/>
      <c r="N8" s="893"/>
      <c r="O8" s="893"/>
      <c r="P8" s="754" t="s">
        <v>3146</v>
      </c>
      <c r="Q8" s="754" t="s">
        <v>552</v>
      </c>
      <c r="R8" s="754" t="s">
        <v>3147</v>
      </c>
      <c r="S8" s="893"/>
      <c r="T8" s="893"/>
      <c r="U8" s="893"/>
      <c r="V8" s="893"/>
    </row>
    <row r="9" spans="1:22" s="756" customFormat="1" x14ac:dyDescent="0.35">
      <c r="A9" s="755" t="s">
        <v>61</v>
      </c>
      <c r="B9" s="755" t="s">
        <v>62</v>
      </c>
      <c r="C9" s="755">
        <v>1</v>
      </c>
      <c r="D9" s="755"/>
      <c r="E9" s="755">
        <v>2</v>
      </c>
      <c r="F9" s="755">
        <v>3</v>
      </c>
      <c r="G9" s="755">
        <v>4</v>
      </c>
      <c r="H9" s="755">
        <v>5</v>
      </c>
      <c r="I9" s="755">
        <v>6</v>
      </c>
      <c r="J9" s="755">
        <v>7</v>
      </c>
      <c r="K9" s="755">
        <v>8</v>
      </c>
      <c r="L9" s="755">
        <v>9</v>
      </c>
      <c r="M9" s="755">
        <v>10</v>
      </c>
      <c r="N9" s="755">
        <v>11</v>
      </c>
      <c r="O9" s="755">
        <v>12</v>
      </c>
      <c r="P9" s="755">
        <v>13</v>
      </c>
      <c r="Q9" s="755">
        <v>14</v>
      </c>
      <c r="R9" s="755"/>
      <c r="S9" s="755">
        <v>15</v>
      </c>
      <c r="T9" s="755">
        <v>16</v>
      </c>
      <c r="U9" s="755">
        <v>17</v>
      </c>
      <c r="V9" s="755" t="s">
        <v>3148</v>
      </c>
    </row>
    <row r="10" spans="1:22" s="752" customFormat="1" ht="120" customHeight="1" x14ac:dyDescent="0.35">
      <c r="A10" s="757"/>
      <c r="B10" s="757" t="s">
        <v>570</v>
      </c>
      <c r="C10" s="758">
        <f>'NĐ31- Biểu 52- QT chi'!C14</f>
        <v>82285474769</v>
      </c>
      <c r="D10" s="758">
        <f>'NĐ31- Biểu 54- QT chi-cq'!E12</f>
        <v>174244173863</v>
      </c>
      <c r="E10" s="759">
        <f>F10+G10+H10+I10+J10+K10+L10+M10+N10+O10+S10+T10+U10</f>
        <v>145253363756</v>
      </c>
      <c r="F10" s="759">
        <f>'NĐ31- Biểu 52- QT chi'!D16</f>
        <v>22704744311</v>
      </c>
      <c r="G10" s="759">
        <v>0</v>
      </c>
      <c r="H10" s="759">
        <f>+'[2]TT342- Biểu 62-ok'!H16</f>
        <v>0</v>
      </c>
      <c r="I10" s="759">
        <f>'NĐ31- Biểu 52- QT chi'!D19</f>
        <v>1535270677</v>
      </c>
      <c r="J10" s="759">
        <f>+'[2]TT342- Biểu 62-ok'!H20</f>
        <v>0</v>
      </c>
      <c r="K10" s="759">
        <f>'NĐ31- Biểu 52- QT chi'!D21</f>
        <v>14363059682</v>
      </c>
      <c r="L10" s="759">
        <f>+'[2]TT342- Biểu 62-ok'!E22</f>
        <v>0</v>
      </c>
      <c r="M10" s="759"/>
      <c r="N10" s="759"/>
      <c r="O10" s="759">
        <f>'NĐ31- Biểu 52- QT chi'!D25</f>
        <v>105598555086</v>
      </c>
      <c r="P10" s="760">
        <v>85374183505</v>
      </c>
      <c r="Q10" s="760"/>
      <c r="R10" s="760"/>
      <c r="S10" s="760">
        <f>'NĐ31- Biểu 52- QT chi'!D26</f>
        <v>1001734000</v>
      </c>
      <c r="T10" s="759">
        <f>+'[2]TT342- Biểu 62-ok'!E27</f>
        <v>0</v>
      </c>
      <c r="U10" s="759">
        <f>'NĐ31- Biểu 52- QT chi'!D28</f>
        <v>50000000</v>
      </c>
      <c r="V10" s="761">
        <f>E10/C10</f>
        <v>1.765236989441572</v>
      </c>
    </row>
    <row r="11" spans="1:22" ht="9" customHeight="1" x14ac:dyDescent="0.35"/>
    <row r="12" spans="1:22" s="762" customFormat="1" ht="25.5" hidden="1" customHeight="1" x14ac:dyDescent="0.35">
      <c r="E12" s="763"/>
      <c r="O12" s="894" t="e">
        <f>+'[2]NĐ31- Biểu 54'!L198</f>
        <v>#REF!</v>
      </c>
      <c r="P12" s="894"/>
      <c r="Q12" s="894"/>
      <c r="R12" s="894"/>
      <c r="S12" s="894"/>
      <c r="T12" s="764"/>
      <c r="U12" s="764"/>
      <c r="V12" s="764"/>
    </row>
    <row r="13" spans="1:22" s="762" customFormat="1" ht="25.5" hidden="1" customHeight="1" x14ac:dyDescent="0.35">
      <c r="M13" s="763"/>
      <c r="O13" s="892" t="s">
        <v>41</v>
      </c>
      <c r="P13" s="892"/>
      <c r="Q13" s="892"/>
      <c r="R13" s="892"/>
      <c r="S13" s="892"/>
      <c r="T13" s="2"/>
      <c r="U13" s="2"/>
      <c r="V13" s="2"/>
    </row>
    <row r="14" spans="1:22" s="762" customFormat="1" ht="25.5" hidden="1" customHeight="1" x14ac:dyDescent="0.35">
      <c r="O14" s="892" t="s">
        <v>43</v>
      </c>
      <c r="P14" s="892"/>
      <c r="Q14" s="892"/>
      <c r="R14" s="892"/>
      <c r="S14" s="892"/>
    </row>
    <row r="15" spans="1:22" hidden="1" x14ac:dyDescent="0.35">
      <c r="O15" s="765"/>
      <c r="P15" s="765"/>
      <c r="Q15" s="765"/>
      <c r="R15" s="765"/>
      <c r="S15" s="766"/>
    </row>
    <row r="16" spans="1:22" hidden="1" x14ac:dyDescent="0.35">
      <c r="O16" s="765"/>
      <c r="P16" s="765"/>
      <c r="Q16" s="765"/>
      <c r="R16" s="765"/>
      <c r="S16" s="766"/>
    </row>
    <row r="17" spans="15:22" hidden="1" x14ac:dyDescent="0.35">
      <c r="O17" s="765"/>
      <c r="P17" s="765"/>
      <c r="Q17" s="765"/>
      <c r="R17" s="765"/>
      <c r="S17" s="766"/>
    </row>
    <row r="18" spans="15:22" hidden="1" x14ac:dyDescent="0.35">
      <c r="O18" s="765"/>
      <c r="P18" s="765"/>
      <c r="Q18" s="765"/>
      <c r="R18" s="765"/>
      <c r="S18" s="766"/>
    </row>
    <row r="19" spans="15:22" ht="44.25" hidden="1" customHeight="1" x14ac:dyDescent="0.35">
      <c r="O19" s="767"/>
      <c r="P19" s="767"/>
      <c r="Q19" s="767"/>
      <c r="R19" s="767"/>
      <c r="S19" s="766"/>
      <c r="T19" s="2"/>
      <c r="U19" s="2"/>
      <c r="V19" s="2"/>
    </row>
    <row r="20" spans="15:22" hidden="1" x14ac:dyDescent="0.35">
      <c r="O20" s="767"/>
      <c r="P20" s="767"/>
      <c r="Q20" s="767"/>
      <c r="R20" s="767"/>
      <c r="S20" s="766"/>
    </row>
    <row r="21" spans="15:22" hidden="1" x14ac:dyDescent="0.35">
      <c r="O21" s="892" t="str">
        <f>+'[2]NĐ31- Biểu 54'!L208</f>
        <v>Doãn Quốc Hoàn</v>
      </c>
      <c r="P21" s="892"/>
      <c r="Q21" s="892"/>
      <c r="R21" s="892"/>
      <c r="S21" s="892"/>
    </row>
    <row r="22" spans="15:22" hidden="1" x14ac:dyDescent="0.35">
      <c r="O22" s="753"/>
      <c r="P22" s="753"/>
      <c r="Q22" s="753"/>
      <c r="R22" s="753"/>
      <c r="S22" s="753"/>
    </row>
    <row r="23" spans="15:22" hidden="1" x14ac:dyDescent="0.35"/>
    <row r="24" spans="15:22" hidden="1" x14ac:dyDescent="0.35"/>
    <row r="25" spans="15:22" hidden="1" x14ac:dyDescent="0.35"/>
    <row r="26" spans="15:22" hidden="1" x14ac:dyDescent="0.35"/>
    <row r="27" spans="15:22" hidden="1" x14ac:dyDescent="0.35"/>
    <row r="28" spans="15:22" hidden="1" x14ac:dyDescent="0.35"/>
    <row r="29" spans="15:22" hidden="1" x14ac:dyDescent="0.35"/>
    <row r="30" spans="15:22" hidden="1" x14ac:dyDescent="0.35"/>
    <row r="31" spans="15:22" hidden="1" x14ac:dyDescent="0.35"/>
    <row r="32" spans="15:22" hidden="1" x14ac:dyDescent="0.35"/>
    <row r="33" spans="3:3" hidden="1" x14ac:dyDescent="0.35"/>
    <row r="42" spans="3:3" hidden="1" x14ac:dyDescent="0.35">
      <c r="C42" s="751" t="e">
        <f>+'[3]TT342-Biểu số 60- xong'!G27:J27</f>
        <v>#VALUE!</v>
      </c>
    </row>
  </sheetData>
  <mergeCells count="30">
    <mergeCell ref="A1:E1"/>
    <mergeCell ref="Q1:V1"/>
    <mergeCell ref="A2:E2"/>
    <mergeCell ref="A4:V4"/>
    <mergeCell ref="A5:V5"/>
    <mergeCell ref="S6:V6"/>
    <mergeCell ref="A7:A8"/>
    <mergeCell ref="B7:B8"/>
    <mergeCell ref="C7:C8"/>
    <mergeCell ref="E7:E8"/>
    <mergeCell ref="F7:F8"/>
    <mergeCell ref="G7:G8"/>
    <mergeCell ref="H7:H8"/>
    <mergeCell ref="I7:I8"/>
    <mergeCell ref="J7:J8"/>
    <mergeCell ref="U7:U8"/>
    <mergeCell ref="V7:V8"/>
    <mergeCell ref="O14:S14"/>
    <mergeCell ref="O21:S21"/>
    <mergeCell ref="D7:D8"/>
    <mergeCell ref="S7:S8"/>
    <mergeCell ref="T7:T8"/>
    <mergeCell ref="O12:S12"/>
    <mergeCell ref="O13:S13"/>
    <mergeCell ref="K7:K8"/>
    <mergeCell ref="L7:L8"/>
    <mergeCell ref="M7:M8"/>
    <mergeCell ref="N7:N8"/>
    <mergeCell ref="O7:O8"/>
    <mergeCell ref="P7:R7"/>
  </mergeCells>
  <pageMargins left="0.45" right="0.45" top="0.75" bottom="0.5" header="0.3" footer="0.3"/>
  <pageSetup paperSize="9" scale="5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U23"/>
  <sheetViews>
    <sheetView topLeftCell="C1" zoomScale="55" zoomScaleNormal="55" workbookViewId="0">
      <selection activeCell="Q17" sqref="Q17"/>
    </sheetView>
  </sheetViews>
  <sheetFormatPr defaultRowHeight="15.5" x14ac:dyDescent="0.35"/>
  <cols>
    <col min="1" max="1" width="6.1796875" style="641" customWidth="1"/>
    <col min="2" max="2" width="41.08984375" style="642" customWidth="1"/>
    <col min="3" max="3" width="17.26953125" style="636" customWidth="1"/>
    <col min="4" max="4" width="17.54296875" style="636" customWidth="1"/>
    <col min="5" max="5" width="16.36328125" style="636" customWidth="1"/>
    <col min="6" max="6" width="7.7265625" style="636" customWidth="1"/>
    <col min="7" max="7" width="13.90625" style="636" customWidth="1"/>
    <col min="8" max="8" width="14.6328125" style="636" customWidth="1"/>
    <col min="9" max="9" width="16" style="636" customWidth="1"/>
    <col min="10" max="10" width="15.7265625" style="636" customWidth="1"/>
    <col min="11" max="11" width="13.6328125" style="636" customWidth="1"/>
    <col min="12" max="12" width="13.54296875" style="636" customWidth="1"/>
    <col min="13" max="13" width="14.08984375" style="636" customWidth="1"/>
    <col min="14" max="14" width="15.54296875" style="636" customWidth="1"/>
    <col min="15" max="15" width="15.08984375" style="636" customWidth="1"/>
    <col min="16" max="16" width="13" style="636" customWidth="1"/>
    <col min="17" max="17" width="15.90625" style="639" customWidth="1"/>
    <col min="18" max="18" width="15.36328125" style="636" customWidth="1"/>
    <col min="19" max="19" width="7.26953125" style="636" customWidth="1"/>
    <col min="20" max="20" width="9.54296875" style="656" customWidth="1"/>
    <col min="21" max="21" width="15.54296875" style="637" hidden="1" customWidth="1"/>
    <col min="22" max="22" width="0" style="637" hidden="1" customWidth="1"/>
    <col min="23" max="254" width="9.1796875" style="637"/>
    <col min="255" max="255" width="7.81640625" style="637" customWidth="1"/>
    <col min="256" max="256" width="35.54296875" style="637" customWidth="1"/>
    <col min="257" max="257" width="15.54296875" style="637" customWidth="1"/>
    <col min="258" max="258" width="14.81640625" style="637" customWidth="1"/>
    <col min="259" max="259" width="14.7265625" style="637" customWidth="1"/>
    <col min="260" max="260" width="11.453125" style="637" customWidth="1"/>
    <col min="261" max="261" width="13.54296875" style="637" customWidth="1"/>
    <col min="262" max="262" width="12.7265625" style="637" customWidth="1"/>
    <col min="263" max="263" width="14.1796875" style="637" customWidth="1"/>
    <col min="264" max="264" width="5.81640625" style="637" customWidth="1"/>
    <col min="265" max="265" width="6.26953125" style="637" customWidth="1"/>
    <col min="266" max="266" width="13.453125" style="637" customWidth="1"/>
    <col min="267" max="267" width="13.26953125" style="637" customWidth="1"/>
    <col min="268" max="268" width="13.81640625" style="637" customWidth="1"/>
    <col min="269" max="269" width="13.54296875" style="637" customWidth="1"/>
    <col min="270" max="270" width="13" style="637" customWidth="1"/>
    <col min="271" max="272" width="13.453125" style="637" customWidth="1"/>
    <col min="273" max="273" width="13.54296875" style="637" customWidth="1"/>
    <col min="274" max="274" width="8.453125" style="637" customWidth="1"/>
    <col min="275" max="275" width="4.1796875" style="637" customWidth="1"/>
    <col min="276" max="510" width="9.1796875" style="637"/>
    <col min="511" max="511" width="7.81640625" style="637" customWidth="1"/>
    <col min="512" max="512" width="35.54296875" style="637" customWidth="1"/>
    <col min="513" max="513" width="15.54296875" style="637" customWidth="1"/>
    <col min="514" max="514" width="14.81640625" style="637" customWidth="1"/>
    <col min="515" max="515" width="14.7265625" style="637" customWidth="1"/>
    <col min="516" max="516" width="11.453125" style="637" customWidth="1"/>
    <col min="517" max="517" width="13.54296875" style="637" customWidth="1"/>
    <col min="518" max="518" width="12.7265625" style="637" customWidth="1"/>
    <col min="519" max="519" width="14.1796875" style="637" customWidth="1"/>
    <col min="520" max="520" width="5.81640625" style="637" customWidth="1"/>
    <col min="521" max="521" width="6.26953125" style="637" customWidth="1"/>
    <col min="522" max="522" width="13.453125" style="637" customWidth="1"/>
    <col min="523" max="523" width="13.26953125" style="637" customWidth="1"/>
    <col min="524" max="524" width="13.81640625" style="637" customWidth="1"/>
    <col min="525" max="525" width="13.54296875" style="637" customWidth="1"/>
    <col min="526" max="526" width="13" style="637" customWidth="1"/>
    <col min="527" max="528" width="13.453125" style="637" customWidth="1"/>
    <col min="529" max="529" width="13.54296875" style="637" customWidth="1"/>
    <col min="530" max="530" width="8.453125" style="637" customWidth="1"/>
    <col min="531" max="531" width="4.1796875" style="637" customWidth="1"/>
    <col min="532" max="766" width="9.1796875" style="637"/>
    <col min="767" max="767" width="7.81640625" style="637" customWidth="1"/>
    <col min="768" max="768" width="35.54296875" style="637" customWidth="1"/>
    <col min="769" max="769" width="15.54296875" style="637" customWidth="1"/>
    <col min="770" max="770" width="14.81640625" style="637" customWidth="1"/>
    <col min="771" max="771" width="14.7265625" style="637" customWidth="1"/>
    <col min="772" max="772" width="11.453125" style="637" customWidth="1"/>
    <col min="773" max="773" width="13.54296875" style="637" customWidth="1"/>
    <col min="774" max="774" width="12.7265625" style="637" customWidth="1"/>
    <col min="775" max="775" width="14.1796875" style="637" customWidth="1"/>
    <col min="776" max="776" width="5.81640625" style="637" customWidth="1"/>
    <col min="777" max="777" width="6.26953125" style="637" customWidth="1"/>
    <col min="778" max="778" width="13.453125" style="637" customWidth="1"/>
    <col min="779" max="779" width="13.26953125" style="637" customWidth="1"/>
    <col min="780" max="780" width="13.81640625" style="637" customWidth="1"/>
    <col min="781" max="781" width="13.54296875" style="637" customWidth="1"/>
    <col min="782" max="782" width="13" style="637" customWidth="1"/>
    <col min="783" max="784" width="13.453125" style="637" customWidth="1"/>
    <col min="785" max="785" width="13.54296875" style="637" customWidth="1"/>
    <col min="786" max="786" width="8.453125" style="637" customWidth="1"/>
    <col min="787" max="787" width="4.1796875" style="637" customWidth="1"/>
    <col min="788" max="1022" width="9.1796875" style="637"/>
    <col min="1023" max="1023" width="7.81640625" style="637" customWidth="1"/>
    <col min="1024" max="1024" width="35.54296875" style="637" customWidth="1"/>
    <col min="1025" max="1025" width="15.54296875" style="637" customWidth="1"/>
    <col min="1026" max="1026" width="14.81640625" style="637" customWidth="1"/>
    <col min="1027" max="1027" width="14.7265625" style="637" customWidth="1"/>
    <col min="1028" max="1028" width="11.453125" style="637" customWidth="1"/>
    <col min="1029" max="1029" width="13.54296875" style="637" customWidth="1"/>
    <col min="1030" max="1030" width="12.7265625" style="637" customWidth="1"/>
    <col min="1031" max="1031" width="14.1796875" style="637" customWidth="1"/>
    <col min="1032" max="1032" width="5.81640625" style="637" customWidth="1"/>
    <col min="1033" max="1033" width="6.26953125" style="637" customWidth="1"/>
    <col min="1034" max="1034" width="13.453125" style="637" customWidth="1"/>
    <col min="1035" max="1035" width="13.26953125" style="637" customWidth="1"/>
    <col min="1036" max="1036" width="13.81640625" style="637" customWidth="1"/>
    <col min="1037" max="1037" width="13.54296875" style="637" customWidth="1"/>
    <col min="1038" max="1038" width="13" style="637" customWidth="1"/>
    <col min="1039" max="1040" width="13.453125" style="637" customWidth="1"/>
    <col min="1041" max="1041" width="13.54296875" style="637" customWidth="1"/>
    <col min="1042" max="1042" width="8.453125" style="637" customWidth="1"/>
    <col min="1043" max="1043" width="4.1796875" style="637" customWidth="1"/>
    <col min="1044" max="1278" width="9.1796875" style="637"/>
    <col min="1279" max="1279" width="7.81640625" style="637" customWidth="1"/>
    <col min="1280" max="1280" width="35.54296875" style="637" customWidth="1"/>
    <col min="1281" max="1281" width="15.54296875" style="637" customWidth="1"/>
    <col min="1282" max="1282" width="14.81640625" style="637" customWidth="1"/>
    <col min="1283" max="1283" width="14.7265625" style="637" customWidth="1"/>
    <col min="1284" max="1284" width="11.453125" style="637" customWidth="1"/>
    <col min="1285" max="1285" width="13.54296875" style="637" customWidth="1"/>
    <col min="1286" max="1286" width="12.7265625" style="637" customWidth="1"/>
    <col min="1287" max="1287" width="14.1796875" style="637" customWidth="1"/>
    <col min="1288" max="1288" width="5.81640625" style="637" customWidth="1"/>
    <col min="1289" max="1289" width="6.26953125" style="637" customWidth="1"/>
    <col min="1290" max="1290" width="13.453125" style="637" customWidth="1"/>
    <col min="1291" max="1291" width="13.26953125" style="637" customWidth="1"/>
    <col min="1292" max="1292" width="13.81640625" style="637" customWidth="1"/>
    <col min="1293" max="1293" width="13.54296875" style="637" customWidth="1"/>
    <col min="1294" max="1294" width="13" style="637" customWidth="1"/>
    <col min="1295" max="1296" width="13.453125" style="637" customWidth="1"/>
    <col min="1297" max="1297" width="13.54296875" style="637" customWidth="1"/>
    <col min="1298" max="1298" width="8.453125" style="637" customWidth="1"/>
    <col min="1299" max="1299" width="4.1796875" style="637" customWidth="1"/>
    <col min="1300" max="1534" width="9.1796875" style="637"/>
    <col min="1535" max="1535" width="7.81640625" style="637" customWidth="1"/>
    <col min="1536" max="1536" width="35.54296875" style="637" customWidth="1"/>
    <col min="1537" max="1537" width="15.54296875" style="637" customWidth="1"/>
    <col min="1538" max="1538" width="14.81640625" style="637" customWidth="1"/>
    <col min="1539" max="1539" width="14.7265625" style="637" customWidth="1"/>
    <col min="1540" max="1540" width="11.453125" style="637" customWidth="1"/>
    <col min="1541" max="1541" width="13.54296875" style="637" customWidth="1"/>
    <col min="1542" max="1542" width="12.7265625" style="637" customWidth="1"/>
    <col min="1543" max="1543" width="14.1796875" style="637" customWidth="1"/>
    <col min="1544" max="1544" width="5.81640625" style="637" customWidth="1"/>
    <col min="1545" max="1545" width="6.26953125" style="637" customWidth="1"/>
    <col min="1546" max="1546" width="13.453125" style="637" customWidth="1"/>
    <col min="1547" max="1547" width="13.26953125" style="637" customWidth="1"/>
    <col min="1548" max="1548" width="13.81640625" style="637" customWidth="1"/>
    <col min="1549" max="1549" width="13.54296875" style="637" customWidth="1"/>
    <col min="1550" max="1550" width="13" style="637" customWidth="1"/>
    <col min="1551" max="1552" width="13.453125" style="637" customWidth="1"/>
    <col min="1553" max="1553" width="13.54296875" style="637" customWidth="1"/>
    <col min="1554" max="1554" width="8.453125" style="637" customWidth="1"/>
    <col min="1555" max="1555" width="4.1796875" style="637" customWidth="1"/>
    <col min="1556" max="1790" width="9.1796875" style="637"/>
    <col min="1791" max="1791" width="7.81640625" style="637" customWidth="1"/>
    <col min="1792" max="1792" width="35.54296875" style="637" customWidth="1"/>
    <col min="1793" max="1793" width="15.54296875" style="637" customWidth="1"/>
    <col min="1794" max="1794" width="14.81640625" style="637" customWidth="1"/>
    <col min="1795" max="1795" width="14.7265625" style="637" customWidth="1"/>
    <col min="1796" max="1796" width="11.453125" style="637" customWidth="1"/>
    <col min="1797" max="1797" width="13.54296875" style="637" customWidth="1"/>
    <col min="1798" max="1798" width="12.7265625" style="637" customWidth="1"/>
    <col min="1799" max="1799" width="14.1796875" style="637" customWidth="1"/>
    <col min="1800" max="1800" width="5.81640625" style="637" customWidth="1"/>
    <col min="1801" max="1801" width="6.26953125" style="637" customWidth="1"/>
    <col min="1802" max="1802" width="13.453125" style="637" customWidth="1"/>
    <col min="1803" max="1803" width="13.26953125" style="637" customWidth="1"/>
    <col min="1804" max="1804" width="13.81640625" style="637" customWidth="1"/>
    <col min="1805" max="1805" width="13.54296875" style="637" customWidth="1"/>
    <col min="1806" max="1806" width="13" style="637" customWidth="1"/>
    <col min="1807" max="1808" width="13.453125" style="637" customWidth="1"/>
    <col min="1809" max="1809" width="13.54296875" style="637" customWidth="1"/>
    <col min="1810" max="1810" width="8.453125" style="637" customWidth="1"/>
    <col min="1811" max="1811" width="4.1796875" style="637" customWidth="1"/>
    <col min="1812" max="2046" width="9.1796875" style="637"/>
    <col min="2047" max="2047" width="7.81640625" style="637" customWidth="1"/>
    <col min="2048" max="2048" width="35.54296875" style="637" customWidth="1"/>
    <col min="2049" max="2049" width="15.54296875" style="637" customWidth="1"/>
    <col min="2050" max="2050" width="14.81640625" style="637" customWidth="1"/>
    <col min="2051" max="2051" width="14.7265625" style="637" customWidth="1"/>
    <col min="2052" max="2052" width="11.453125" style="637" customWidth="1"/>
    <col min="2053" max="2053" width="13.54296875" style="637" customWidth="1"/>
    <col min="2054" max="2054" width="12.7265625" style="637" customWidth="1"/>
    <col min="2055" max="2055" width="14.1796875" style="637" customWidth="1"/>
    <col min="2056" max="2056" width="5.81640625" style="637" customWidth="1"/>
    <col min="2057" max="2057" width="6.26953125" style="637" customWidth="1"/>
    <col min="2058" max="2058" width="13.453125" style="637" customWidth="1"/>
    <col min="2059" max="2059" width="13.26953125" style="637" customWidth="1"/>
    <col min="2060" max="2060" width="13.81640625" style="637" customWidth="1"/>
    <col min="2061" max="2061" width="13.54296875" style="637" customWidth="1"/>
    <col min="2062" max="2062" width="13" style="637" customWidth="1"/>
    <col min="2063" max="2064" width="13.453125" style="637" customWidth="1"/>
    <col min="2065" max="2065" width="13.54296875" style="637" customWidth="1"/>
    <col min="2066" max="2066" width="8.453125" style="637" customWidth="1"/>
    <col min="2067" max="2067" width="4.1796875" style="637" customWidth="1"/>
    <col min="2068" max="2302" width="9.1796875" style="637"/>
    <col min="2303" max="2303" width="7.81640625" style="637" customWidth="1"/>
    <col min="2304" max="2304" width="35.54296875" style="637" customWidth="1"/>
    <col min="2305" max="2305" width="15.54296875" style="637" customWidth="1"/>
    <col min="2306" max="2306" width="14.81640625" style="637" customWidth="1"/>
    <col min="2307" max="2307" width="14.7265625" style="637" customWidth="1"/>
    <col min="2308" max="2308" width="11.453125" style="637" customWidth="1"/>
    <col min="2309" max="2309" width="13.54296875" style="637" customWidth="1"/>
    <col min="2310" max="2310" width="12.7265625" style="637" customWidth="1"/>
    <col min="2311" max="2311" width="14.1796875" style="637" customWidth="1"/>
    <col min="2312" max="2312" width="5.81640625" style="637" customWidth="1"/>
    <col min="2313" max="2313" width="6.26953125" style="637" customWidth="1"/>
    <col min="2314" max="2314" width="13.453125" style="637" customWidth="1"/>
    <col min="2315" max="2315" width="13.26953125" style="637" customWidth="1"/>
    <col min="2316" max="2316" width="13.81640625" style="637" customWidth="1"/>
    <col min="2317" max="2317" width="13.54296875" style="637" customWidth="1"/>
    <col min="2318" max="2318" width="13" style="637" customWidth="1"/>
    <col min="2319" max="2320" width="13.453125" style="637" customWidth="1"/>
    <col min="2321" max="2321" width="13.54296875" style="637" customWidth="1"/>
    <col min="2322" max="2322" width="8.453125" style="637" customWidth="1"/>
    <col min="2323" max="2323" width="4.1796875" style="637" customWidth="1"/>
    <col min="2324" max="2558" width="9.1796875" style="637"/>
    <col min="2559" max="2559" width="7.81640625" style="637" customWidth="1"/>
    <col min="2560" max="2560" width="35.54296875" style="637" customWidth="1"/>
    <col min="2561" max="2561" width="15.54296875" style="637" customWidth="1"/>
    <col min="2562" max="2562" width="14.81640625" style="637" customWidth="1"/>
    <col min="2563" max="2563" width="14.7265625" style="637" customWidth="1"/>
    <col min="2564" max="2564" width="11.453125" style="637" customWidth="1"/>
    <col min="2565" max="2565" width="13.54296875" style="637" customWidth="1"/>
    <col min="2566" max="2566" width="12.7265625" style="637" customWidth="1"/>
    <col min="2567" max="2567" width="14.1796875" style="637" customWidth="1"/>
    <col min="2568" max="2568" width="5.81640625" style="637" customWidth="1"/>
    <col min="2569" max="2569" width="6.26953125" style="637" customWidth="1"/>
    <col min="2570" max="2570" width="13.453125" style="637" customWidth="1"/>
    <col min="2571" max="2571" width="13.26953125" style="637" customWidth="1"/>
    <col min="2572" max="2572" width="13.81640625" style="637" customWidth="1"/>
    <col min="2573" max="2573" width="13.54296875" style="637" customWidth="1"/>
    <col min="2574" max="2574" width="13" style="637" customWidth="1"/>
    <col min="2575" max="2576" width="13.453125" style="637" customWidth="1"/>
    <col min="2577" max="2577" width="13.54296875" style="637" customWidth="1"/>
    <col min="2578" max="2578" width="8.453125" style="637" customWidth="1"/>
    <col min="2579" max="2579" width="4.1796875" style="637" customWidth="1"/>
    <col min="2580" max="2814" width="9.1796875" style="637"/>
    <col min="2815" max="2815" width="7.81640625" style="637" customWidth="1"/>
    <col min="2816" max="2816" width="35.54296875" style="637" customWidth="1"/>
    <col min="2817" max="2817" width="15.54296875" style="637" customWidth="1"/>
    <col min="2818" max="2818" width="14.81640625" style="637" customWidth="1"/>
    <col min="2819" max="2819" width="14.7265625" style="637" customWidth="1"/>
    <col min="2820" max="2820" width="11.453125" style="637" customWidth="1"/>
    <col min="2821" max="2821" width="13.54296875" style="637" customWidth="1"/>
    <col min="2822" max="2822" width="12.7265625" style="637" customWidth="1"/>
    <col min="2823" max="2823" width="14.1796875" style="637" customWidth="1"/>
    <col min="2824" max="2824" width="5.81640625" style="637" customWidth="1"/>
    <col min="2825" max="2825" width="6.26953125" style="637" customWidth="1"/>
    <col min="2826" max="2826" width="13.453125" style="637" customWidth="1"/>
    <col min="2827" max="2827" width="13.26953125" style="637" customWidth="1"/>
    <col min="2828" max="2828" width="13.81640625" style="637" customWidth="1"/>
    <col min="2829" max="2829" width="13.54296875" style="637" customWidth="1"/>
    <col min="2830" max="2830" width="13" style="637" customWidth="1"/>
    <col min="2831" max="2832" width="13.453125" style="637" customWidth="1"/>
    <col min="2833" max="2833" width="13.54296875" style="637" customWidth="1"/>
    <col min="2834" max="2834" width="8.453125" style="637" customWidth="1"/>
    <col min="2835" max="2835" width="4.1796875" style="637" customWidth="1"/>
    <col min="2836" max="3070" width="9.1796875" style="637"/>
    <col min="3071" max="3071" width="7.81640625" style="637" customWidth="1"/>
    <col min="3072" max="3072" width="35.54296875" style="637" customWidth="1"/>
    <col min="3073" max="3073" width="15.54296875" style="637" customWidth="1"/>
    <col min="3074" max="3074" width="14.81640625" style="637" customWidth="1"/>
    <col min="3075" max="3075" width="14.7265625" style="637" customWidth="1"/>
    <col min="3076" max="3076" width="11.453125" style="637" customWidth="1"/>
    <col min="3077" max="3077" width="13.54296875" style="637" customWidth="1"/>
    <col min="3078" max="3078" width="12.7265625" style="637" customWidth="1"/>
    <col min="3079" max="3079" width="14.1796875" style="637" customWidth="1"/>
    <col min="3080" max="3080" width="5.81640625" style="637" customWidth="1"/>
    <col min="3081" max="3081" width="6.26953125" style="637" customWidth="1"/>
    <col min="3082" max="3082" width="13.453125" style="637" customWidth="1"/>
    <col min="3083" max="3083" width="13.26953125" style="637" customWidth="1"/>
    <col min="3084" max="3084" width="13.81640625" style="637" customWidth="1"/>
    <col min="3085" max="3085" width="13.54296875" style="637" customWidth="1"/>
    <col min="3086" max="3086" width="13" style="637" customWidth="1"/>
    <col min="3087" max="3088" width="13.453125" style="637" customWidth="1"/>
    <col min="3089" max="3089" width="13.54296875" style="637" customWidth="1"/>
    <col min="3090" max="3090" width="8.453125" style="637" customWidth="1"/>
    <col min="3091" max="3091" width="4.1796875" style="637" customWidth="1"/>
    <col min="3092" max="3326" width="9.1796875" style="637"/>
    <col min="3327" max="3327" width="7.81640625" style="637" customWidth="1"/>
    <col min="3328" max="3328" width="35.54296875" style="637" customWidth="1"/>
    <col min="3329" max="3329" width="15.54296875" style="637" customWidth="1"/>
    <col min="3330" max="3330" width="14.81640625" style="637" customWidth="1"/>
    <col min="3331" max="3331" width="14.7265625" style="637" customWidth="1"/>
    <col min="3332" max="3332" width="11.453125" style="637" customWidth="1"/>
    <col min="3333" max="3333" width="13.54296875" style="637" customWidth="1"/>
    <col min="3334" max="3334" width="12.7265625" style="637" customWidth="1"/>
    <col min="3335" max="3335" width="14.1796875" style="637" customWidth="1"/>
    <col min="3336" max="3336" width="5.81640625" style="637" customWidth="1"/>
    <col min="3337" max="3337" width="6.26953125" style="637" customWidth="1"/>
    <col min="3338" max="3338" width="13.453125" style="637" customWidth="1"/>
    <col min="3339" max="3339" width="13.26953125" style="637" customWidth="1"/>
    <col min="3340" max="3340" width="13.81640625" style="637" customWidth="1"/>
    <col min="3341" max="3341" width="13.54296875" style="637" customWidth="1"/>
    <col min="3342" max="3342" width="13" style="637" customWidth="1"/>
    <col min="3343" max="3344" width="13.453125" style="637" customWidth="1"/>
    <col min="3345" max="3345" width="13.54296875" style="637" customWidth="1"/>
    <col min="3346" max="3346" width="8.453125" style="637" customWidth="1"/>
    <col min="3347" max="3347" width="4.1796875" style="637" customWidth="1"/>
    <col min="3348" max="3582" width="9.1796875" style="637"/>
    <col min="3583" max="3583" width="7.81640625" style="637" customWidth="1"/>
    <col min="3584" max="3584" width="35.54296875" style="637" customWidth="1"/>
    <col min="3585" max="3585" width="15.54296875" style="637" customWidth="1"/>
    <col min="3586" max="3586" width="14.81640625" style="637" customWidth="1"/>
    <col min="3587" max="3587" width="14.7265625" style="637" customWidth="1"/>
    <col min="3588" max="3588" width="11.453125" style="637" customWidth="1"/>
    <col min="3589" max="3589" width="13.54296875" style="637" customWidth="1"/>
    <col min="3590" max="3590" width="12.7265625" style="637" customWidth="1"/>
    <col min="3591" max="3591" width="14.1796875" style="637" customWidth="1"/>
    <col min="3592" max="3592" width="5.81640625" style="637" customWidth="1"/>
    <col min="3593" max="3593" width="6.26953125" style="637" customWidth="1"/>
    <col min="3594" max="3594" width="13.453125" style="637" customWidth="1"/>
    <col min="3595" max="3595" width="13.26953125" style="637" customWidth="1"/>
    <col min="3596" max="3596" width="13.81640625" style="637" customWidth="1"/>
    <col min="3597" max="3597" width="13.54296875" style="637" customWidth="1"/>
    <col min="3598" max="3598" width="13" style="637" customWidth="1"/>
    <col min="3599" max="3600" width="13.453125" style="637" customWidth="1"/>
    <col min="3601" max="3601" width="13.54296875" style="637" customWidth="1"/>
    <col min="3602" max="3602" width="8.453125" style="637" customWidth="1"/>
    <col min="3603" max="3603" width="4.1796875" style="637" customWidth="1"/>
    <col min="3604" max="3838" width="9.1796875" style="637"/>
    <col min="3839" max="3839" width="7.81640625" style="637" customWidth="1"/>
    <col min="3840" max="3840" width="35.54296875" style="637" customWidth="1"/>
    <col min="3841" max="3841" width="15.54296875" style="637" customWidth="1"/>
    <col min="3842" max="3842" width="14.81640625" style="637" customWidth="1"/>
    <col min="3843" max="3843" width="14.7265625" style="637" customWidth="1"/>
    <col min="3844" max="3844" width="11.453125" style="637" customWidth="1"/>
    <col min="3845" max="3845" width="13.54296875" style="637" customWidth="1"/>
    <col min="3846" max="3846" width="12.7265625" style="637" customWidth="1"/>
    <col min="3847" max="3847" width="14.1796875" style="637" customWidth="1"/>
    <col min="3848" max="3848" width="5.81640625" style="637" customWidth="1"/>
    <col min="3849" max="3849" width="6.26953125" style="637" customWidth="1"/>
    <col min="3850" max="3850" width="13.453125" style="637" customWidth="1"/>
    <col min="3851" max="3851" width="13.26953125" style="637" customWidth="1"/>
    <col min="3852" max="3852" width="13.81640625" style="637" customWidth="1"/>
    <col min="3853" max="3853" width="13.54296875" style="637" customWidth="1"/>
    <col min="3854" max="3854" width="13" style="637" customWidth="1"/>
    <col min="3855" max="3856" width="13.453125" style="637" customWidth="1"/>
    <col min="3857" max="3857" width="13.54296875" style="637" customWidth="1"/>
    <col min="3858" max="3858" width="8.453125" style="637" customWidth="1"/>
    <col min="3859" max="3859" width="4.1796875" style="637" customWidth="1"/>
    <col min="3860" max="4094" width="9.1796875" style="637"/>
    <col min="4095" max="4095" width="7.81640625" style="637" customWidth="1"/>
    <col min="4096" max="4096" width="35.54296875" style="637" customWidth="1"/>
    <col min="4097" max="4097" width="15.54296875" style="637" customWidth="1"/>
    <col min="4098" max="4098" width="14.81640625" style="637" customWidth="1"/>
    <col min="4099" max="4099" width="14.7265625" style="637" customWidth="1"/>
    <col min="4100" max="4100" width="11.453125" style="637" customWidth="1"/>
    <col min="4101" max="4101" width="13.54296875" style="637" customWidth="1"/>
    <col min="4102" max="4102" width="12.7265625" style="637" customWidth="1"/>
    <col min="4103" max="4103" width="14.1796875" style="637" customWidth="1"/>
    <col min="4104" max="4104" width="5.81640625" style="637" customWidth="1"/>
    <col min="4105" max="4105" width="6.26953125" style="637" customWidth="1"/>
    <col min="4106" max="4106" width="13.453125" style="637" customWidth="1"/>
    <col min="4107" max="4107" width="13.26953125" style="637" customWidth="1"/>
    <col min="4108" max="4108" width="13.81640625" style="637" customWidth="1"/>
    <col min="4109" max="4109" width="13.54296875" style="637" customWidth="1"/>
    <col min="4110" max="4110" width="13" style="637" customWidth="1"/>
    <col min="4111" max="4112" width="13.453125" style="637" customWidth="1"/>
    <col min="4113" max="4113" width="13.54296875" style="637" customWidth="1"/>
    <col min="4114" max="4114" width="8.453125" style="637" customWidth="1"/>
    <col min="4115" max="4115" width="4.1796875" style="637" customWidth="1"/>
    <col min="4116" max="4350" width="9.1796875" style="637"/>
    <col min="4351" max="4351" width="7.81640625" style="637" customWidth="1"/>
    <col min="4352" max="4352" width="35.54296875" style="637" customWidth="1"/>
    <col min="4353" max="4353" width="15.54296875" style="637" customWidth="1"/>
    <col min="4354" max="4354" width="14.81640625" style="637" customWidth="1"/>
    <col min="4355" max="4355" width="14.7265625" style="637" customWidth="1"/>
    <col min="4356" max="4356" width="11.453125" style="637" customWidth="1"/>
    <col min="4357" max="4357" width="13.54296875" style="637" customWidth="1"/>
    <col min="4358" max="4358" width="12.7265625" style="637" customWidth="1"/>
    <col min="4359" max="4359" width="14.1796875" style="637" customWidth="1"/>
    <col min="4360" max="4360" width="5.81640625" style="637" customWidth="1"/>
    <col min="4361" max="4361" width="6.26953125" style="637" customWidth="1"/>
    <col min="4362" max="4362" width="13.453125" style="637" customWidth="1"/>
    <col min="4363" max="4363" width="13.26953125" style="637" customWidth="1"/>
    <col min="4364" max="4364" width="13.81640625" style="637" customWidth="1"/>
    <col min="4365" max="4365" width="13.54296875" style="637" customWidth="1"/>
    <col min="4366" max="4366" width="13" style="637" customWidth="1"/>
    <col min="4367" max="4368" width="13.453125" style="637" customWidth="1"/>
    <col min="4369" max="4369" width="13.54296875" style="637" customWidth="1"/>
    <col min="4370" max="4370" width="8.453125" style="637" customWidth="1"/>
    <col min="4371" max="4371" width="4.1796875" style="637" customWidth="1"/>
    <col min="4372" max="4606" width="9.1796875" style="637"/>
    <col min="4607" max="4607" width="7.81640625" style="637" customWidth="1"/>
    <col min="4608" max="4608" width="35.54296875" style="637" customWidth="1"/>
    <col min="4609" max="4609" width="15.54296875" style="637" customWidth="1"/>
    <col min="4610" max="4610" width="14.81640625" style="637" customWidth="1"/>
    <col min="4611" max="4611" width="14.7265625" style="637" customWidth="1"/>
    <col min="4612" max="4612" width="11.453125" style="637" customWidth="1"/>
    <col min="4613" max="4613" width="13.54296875" style="637" customWidth="1"/>
    <col min="4614" max="4614" width="12.7265625" style="637" customWidth="1"/>
    <col min="4615" max="4615" width="14.1796875" style="637" customWidth="1"/>
    <col min="4616" max="4616" width="5.81640625" style="637" customWidth="1"/>
    <col min="4617" max="4617" width="6.26953125" style="637" customWidth="1"/>
    <col min="4618" max="4618" width="13.453125" style="637" customWidth="1"/>
    <col min="4619" max="4619" width="13.26953125" style="637" customWidth="1"/>
    <col min="4620" max="4620" width="13.81640625" style="637" customWidth="1"/>
    <col min="4621" max="4621" width="13.54296875" style="637" customWidth="1"/>
    <col min="4622" max="4622" width="13" style="637" customWidth="1"/>
    <col min="4623" max="4624" width="13.453125" style="637" customWidth="1"/>
    <col min="4625" max="4625" width="13.54296875" style="637" customWidth="1"/>
    <col min="4626" max="4626" width="8.453125" style="637" customWidth="1"/>
    <col min="4627" max="4627" width="4.1796875" style="637" customWidth="1"/>
    <col min="4628" max="4862" width="9.1796875" style="637"/>
    <col min="4863" max="4863" width="7.81640625" style="637" customWidth="1"/>
    <col min="4864" max="4864" width="35.54296875" style="637" customWidth="1"/>
    <col min="4865" max="4865" width="15.54296875" style="637" customWidth="1"/>
    <col min="4866" max="4866" width="14.81640625" style="637" customWidth="1"/>
    <col min="4867" max="4867" width="14.7265625" style="637" customWidth="1"/>
    <col min="4868" max="4868" width="11.453125" style="637" customWidth="1"/>
    <col min="4869" max="4869" width="13.54296875" style="637" customWidth="1"/>
    <col min="4870" max="4870" width="12.7265625" style="637" customWidth="1"/>
    <col min="4871" max="4871" width="14.1796875" style="637" customWidth="1"/>
    <col min="4872" max="4872" width="5.81640625" style="637" customWidth="1"/>
    <col min="4873" max="4873" width="6.26953125" style="637" customWidth="1"/>
    <col min="4874" max="4874" width="13.453125" style="637" customWidth="1"/>
    <col min="4875" max="4875" width="13.26953125" style="637" customWidth="1"/>
    <col min="4876" max="4876" width="13.81640625" style="637" customWidth="1"/>
    <col min="4877" max="4877" width="13.54296875" style="637" customWidth="1"/>
    <col min="4878" max="4878" width="13" style="637" customWidth="1"/>
    <col min="4879" max="4880" width="13.453125" style="637" customWidth="1"/>
    <col min="4881" max="4881" width="13.54296875" style="637" customWidth="1"/>
    <col min="4882" max="4882" width="8.453125" style="637" customWidth="1"/>
    <col min="4883" max="4883" width="4.1796875" style="637" customWidth="1"/>
    <col min="4884" max="5118" width="9.1796875" style="637"/>
    <col min="5119" max="5119" width="7.81640625" style="637" customWidth="1"/>
    <col min="5120" max="5120" width="35.54296875" style="637" customWidth="1"/>
    <col min="5121" max="5121" width="15.54296875" style="637" customWidth="1"/>
    <col min="5122" max="5122" width="14.81640625" style="637" customWidth="1"/>
    <col min="5123" max="5123" width="14.7265625" style="637" customWidth="1"/>
    <col min="5124" max="5124" width="11.453125" style="637" customWidth="1"/>
    <col min="5125" max="5125" width="13.54296875" style="637" customWidth="1"/>
    <col min="5126" max="5126" width="12.7265625" style="637" customWidth="1"/>
    <col min="5127" max="5127" width="14.1796875" style="637" customWidth="1"/>
    <col min="5128" max="5128" width="5.81640625" style="637" customWidth="1"/>
    <col min="5129" max="5129" width="6.26953125" style="637" customWidth="1"/>
    <col min="5130" max="5130" width="13.453125" style="637" customWidth="1"/>
    <col min="5131" max="5131" width="13.26953125" style="637" customWidth="1"/>
    <col min="5132" max="5132" width="13.81640625" style="637" customWidth="1"/>
    <col min="5133" max="5133" width="13.54296875" style="637" customWidth="1"/>
    <col min="5134" max="5134" width="13" style="637" customWidth="1"/>
    <col min="5135" max="5136" width="13.453125" style="637" customWidth="1"/>
    <col min="5137" max="5137" width="13.54296875" style="637" customWidth="1"/>
    <col min="5138" max="5138" width="8.453125" style="637" customWidth="1"/>
    <col min="5139" max="5139" width="4.1796875" style="637" customWidth="1"/>
    <col min="5140" max="5374" width="9.1796875" style="637"/>
    <col min="5375" max="5375" width="7.81640625" style="637" customWidth="1"/>
    <col min="5376" max="5376" width="35.54296875" style="637" customWidth="1"/>
    <col min="5377" max="5377" width="15.54296875" style="637" customWidth="1"/>
    <col min="5378" max="5378" width="14.81640625" style="637" customWidth="1"/>
    <col min="5379" max="5379" width="14.7265625" style="637" customWidth="1"/>
    <col min="5380" max="5380" width="11.453125" style="637" customWidth="1"/>
    <col min="5381" max="5381" width="13.54296875" style="637" customWidth="1"/>
    <col min="5382" max="5382" width="12.7265625" style="637" customWidth="1"/>
    <col min="5383" max="5383" width="14.1796875" style="637" customWidth="1"/>
    <col min="5384" max="5384" width="5.81640625" style="637" customWidth="1"/>
    <col min="5385" max="5385" width="6.26953125" style="637" customWidth="1"/>
    <col min="5386" max="5386" width="13.453125" style="637" customWidth="1"/>
    <col min="5387" max="5387" width="13.26953125" style="637" customWidth="1"/>
    <col min="5388" max="5388" width="13.81640625" style="637" customWidth="1"/>
    <col min="5389" max="5389" width="13.54296875" style="637" customWidth="1"/>
    <col min="5390" max="5390" width="13" style="637" customWidth="1"/>
    <col min="5391" max="5392" width="13.453125" style="637" customWidth="1"/>
    <col min="5393" max="5393" width="13.54296875" style="637" customWidth="1"/>
    <col min="5394" max="5394" width="8.453125" style="637" customWidth="1"/>
    <col min="5395" max="5395" width="4.1796875" style="637" customWidth="1"/>
    <col min="5396" max="5630" width="9.1796875" style="637"/>
    <col min="5631" max="5631" width="7.81640625" style="637" customWidth="1"/>
    <col min="5632" max="5632" width="35.54296875" style="637" customWidth="1"/>
    <col min="5633" max="5633" width="15.54296875" style="637" customWidth="1"/>
    <col min="5634" max="5634" width="14.81640625" style="637" customWidth="1"/>
    <col min="5635" max="5635" width="14.7265625" style="637" customWidth="1"/>
    <col min="5636" max="5636" width="11.453125" style="637" customWidth="1"/>
    <col min="5637" max="5637" width="13.54296875" style="637" customWidth="1"/>
    <col min="5638" max="5638" width="12.7265625" style="637" customWidth="1"/>
    <col min="5639" max="5639" width="14.1796875" style="637" customWidth="1"/>
    <col min="5640" max="5640" width="5.81640625" style="637" customWidth="1"/>
    <col min="5641" max="5641" width="6.26953125" style="637" customWidth="1"/>
    <col min="5642" max="5642" width="13.453125" style="637" customWidth="1"/>
    <col min="5643" max="5643" width="13.26953125" style="637" customWidth="1"/>
    <col min="5644" max="5644" width="13.81640625" style="637" customWidth="1"/>
    <col min="5645" max="5645" width="13.54296875" style="637" customWidth="1"/>
    <col min="5646" max="5646" width="13" style="637" customWidth="1"/>
    <col min="5647" max="5648" width="13.453125" style="637" customWidth="1"/>
    <col min="5649" max="5649" width="13.54296875" style="637" customWidth="1"/>
    <col min="5650" max="5650" width="8.453125" style="637" customWidth="1"/>
    <col min="5651" max="5651" width="4.1796875" style="637" customWidth="1"/>
    <col min="5652" max="5886" width="9.1796875" style="637"/>
    <col min="5887" max="5887" width="7.81640625" style="637" customWidth="1"/>
    <col min="5888" max="5888" width="35.54296875" style="637" customWidth="1"/>
    <col min="5889" max="5889" width="15.54296875" style="637" customWidth="1"/>
    <col min="5890" max="5890" width="14.81640625" style="637" customWidth="1"/>
    <col min="5891" max="5891" width="14.7265625" style="637" customWidth="1"/>
    <col min="5892" max="5892" width="11.453125" style="637" customWidth="1"/>
    <col min="5893" max="5893" width="13.54296875" style="637" customWidth="1"/>
    <col min="5894" max="5894" width="12.7265625" style="637" customWidth="1"/>
    <col min="5895" max="5895" width="14.1796875" style="637" customWidth="1"/>
    <col min="5896" max="5896" width="5.81640625" style="637" customWidth="1"/>
    <col min="5897" max="5897" width="6.26953125" style="637" customWidth="1"/>
    <col min="5898" max="5898" width="13.453125" style="637" customWidth="1"/>
    <col min="5899" max="5899" width="13.26953125" style="637" customWidth="1"/>
    <col min="5900" max="5900" width="13.81640625" style="637" customWidth="1"/>
    <col min="5901" max="5901" width="13.54296875" style="637" customWidth="1"/>
    <col min="5902" max="5902" width="13" style="637" customWidth="1"/>
    <col min="5903" max="5904" width="13.453125" style="637" customWidth="1"/>
    <col min="5905" max="5905" width="13.54296875" style="637" customWidth="1"/>
    <col min="5906" max="5906" width="8.453125" style="637" customWidth="1"/>
    <col min="5907" max="5907" width="4.1796875" style="637" customWidth="1"/>
    <col min="5908" max="6142" width="9.1796875" style="637"/>
    <col min="6143" max="6143" width="7.81640625" style="637" customWidth="1"/>
    <col min="6144" max="6144" width="35.54296875" style="637" customWidth="1"/>
    <col min="6145" max="6145" width="15.54296875" style="637" customWidth="1"/>
    <col min="6146" max="6146" width="14.81640625" style="637" customWidth="1"/>
    <col min="6147" max="6147" width="14.7265625" style="637" customWidth="1"/>
    <col min="6148" max="6148" width="11.453125" style="637" customWidth="1"/>
    <col min="6149" max="6149" width="13.54296875" style="637" customWidth="1"/>
    <col min="6150" max="6150" width="12.7265625" style="637" customWidth="1"/>
    <col min="6151" max="6151" width="14.1796875" style="637" customWidth="1"/>
    <col min="6152" max="6152" width="5.81640625" style="637" customWidth="1"/>
    <col min="6153" max="6153" width="6.26953125" style="637" customWidth="1"/>
    <col min="6154" max="6154" width="13.453125" style="637" customWidth="1"/>
    <col min="6155" max="6155" width="13.26953125" style="637" customWidth="1"/>
    <col min="6156" max="6156" width="13.81640625" style="637" customWidth="1"/>
    <col min="6157" max="6157" width="13.54296875" style="637" customWidth="1"/>
    <col min="6158" max="6158" width="13" style="637" customWidth="1"/>
    <col min="6159" max="6160" width="13.453125" style="637" customWidth="1"/>
    <col min="6161" max="6161" width="13.54296875" style="637" customWidth="1"/>
    <col min="6162" max="6162" width="8.453125" style="637" customWidth="1"/>
    <col min="6163" max="6163" width="4.1796875" style="637" customWidth="1"/>
    <col min="6164" max="6398" width="9.1796875" style="637"/>
    <col min="6399" max="6399" width="7.81640625" style="637" customWidth="1"/>
    <col min="6400" max="6400" width="35.54296875" style="637" customWidth="1"/>
    <col min="6401" max="6401" width="15.54296875" style="637" customWidth="1"/>
    <col min="6402" max="6402" width="14.81640625" style="637" customWidth="1"/>
    <col min="6403" max="6403" width="14.7265625" style="637" customWidth="1"/>
    <col min="6404" max="6404" width="11.453125" style="637" customWidth="1"/>
    <col min="6405" max="6405" width="13.54296875" style="637" customWidth="1"/>
    <col min="6406" max="6406" width="12.7265625" style="637" customWidth="1"/>
    <col min="6407" max="6407" width="14.1796875" style="637" customWidth="1"/>
    <col min="6408" max="6408" width="5.81640625" style="637" customWidth="1"/>
    <col min="6409" max="6409" width="6.26953125" style="637" customWidth="1"/>
    <col min="6410" max="6410" width="13.453125" style="637" customWidth="1"/>
    <col min="6411" max="6411" width="13.26953125" style="637" customWidth="1"/>
    <col min="6412" max="6412" width="13.81640625" style="637" customWidth="1"/>
    <col min="6413" max="6413" width="13.54296875" style="637" customWidth="1"/>
    <col min="6414" max="6414" width="13" style="637" customWidth="1"/>
    <col min="6415" max="6416" width="13.453125" style="637" customWidth="1"/>
    <col min="6417" max="6417" width="13.54296875" style="637" customWidth="1"/>
    <col min="6418" max="6418" width="8.453125" style="637" customWidth="1"/>
    <col min="6419" max="6419" width="4.1796875" style="637" customWidth="1"/>
    <col min="6420" max="6654" width="9.1796875" style="637"/>
    <col min="6655" max="6655" width="7.81640625" style="637" customWidth="1"/>
    <col min="6656" max="6656" width="35.54296875" style="637" customWidth="1"/>
    <col min="6657" max="6657" width="15.54296875" style="637" customWidth="1"/>
    <col min="6658" max="6658" width="14.81640625" style="637" customWidth="1"/>
    <col min="6659" max="6659" width="14.7265625" style="637" customWidth="1"/>
    <col min="6660" max="6660" width="11.453125" style="637" customWidth="1"/>
    <col min="6661" max="6661" width="13.54296875" style="637" customWidth="1"/>
    <col min="6662" max="6662" width="12.7265625" style="637" customWidth="1"/>
    <col min="6663" max="6663" width="14.1796875" style="637" customWidth="1"/>
    <col min="6664" max="6664" width="5.81640625" style="637" customWidth="1"/>
    <col min="6665" max="6665" width="6.26953125" style="637" customWidth="1"/>
    <col min="6666" max="6666" width="13.453125" style="637" customWidth="1"/>
    <col min="6667" max="6667" width="13.26953125" style="637" customWidth="1"/>
    <col min="6668" max="6668" width="13.81640625" style="637" customWidth="1"/>
    <col min="6669" max="6669" width="13.54296875" style="637" customWidth="1"/>
    <col min="6670" max="6670" width="13" style="637" customWidth="1"/>
    <col min="6671" max="6672" width="13.453125" style="637" customWidth="1"/>
    <col min="6673" max="6673" width="13.54296875" style="637" customWidth="1"/>
    <col min="6674" max="6674" width="8.453125" style="637" customWidth="1"/>
    <col min="6675" max="6675" width="4.1796875" style="637" customWidth="1"/>
    <col min="6676" max="6910" width="9.1796875" style="637"/>
    <col min="6911" max="6911" width="7.81640625" style="637" customWidth="1"/>
    <col min="6912" max="6912" width="35.54296875" style="637" customWidth="1"/>
    <col min="6913" max="6913" width="15.54296875" style="637" customWidth="1"/>
    <col min="6914" max="6914" width="14.81640625" style="637" customWidth="1"/>
    <col min="6915" max="6915" width="14.7265625" style="637" customWidth="1"/>
    <col min="6916" max="6916" width="11.453125" style="637" customWidth="1"/>
    <col min="6917" max="6917" width="13.54296875" style="637" customWidth="1"/>
    <col min="6918" max="6918" width="12.7265625" style="637" customWidth="1"/>
    <col min="6919" max="6919" width="14.1796875" style="637" customWidth="1"/>
    <col min="6920" max="6920" width="5.81640625" style="637" customWidth="1"/>
    <col min="6921" max="6921" width="6.26953125" style="637" customWidth="1"/>
    <col min="6922" max="6922" width="13.453125" style="637" customWidth="1"/>
    <col min="6923" max="6923" width="13.26953125" style="637" customWidth="1"/>
    <col min="6924" max="6924" width="13.81640625" style="637" customWidth="1"/>
    <col min="6925" max="6925" width="13.54296875" style="637" customWidth="1"/>
    <col min="6926" max="6926" width="13" style="637" customWidth="1"/>
    <col min="6927" max="6928" width="13.453125" style="637" customWidth="1"/>
    <col min="6929" max="6929" width="13.54296875" style="637" customWidth="1"/>
    <col min="6930" max="6930" width="8.453125" style="637" customWidth="1"/>
    <col min="6931" max="6931" width="4.1796875" style="637" customWidth="1"/>
    <col min="6932" max="7166" width="9.1796875" style="637"/>
    <col min="7167" max="7167" width="7.81640625" style="637" customWidth="1"/>
    <col min="7168" max="7168" width="35.54296875" style="637" customWidth="1"/>
    <col min="7169" max="7169" width="15.54296875" style="637" customWidth="1"/>
    <col min="7170" max="7170" width="14.81640625" style="637" customWidth="1"/>
    <col min="7171" max="7171" width="14.7265625" style="637" customWidth="1"/>
    <col min="7172" max="7172" width="11.453125" style="637" customWidth="1"/>
    <col min="7173" max="7173" width="13.54296875" style="637" customWidth="1"/>
    <col min="7174" max="7174" width="12.7265625" style="637" customWidth="1"/>
    <col min="7175" max="7175" width="14.1796875" style="637" customWidth="1"/>
    <col min="7176" max="7176" width="5.81640625" style="637" customWidth="1"/>
    <col min="7177" max="7177" width="6.26953125" style="637" customWidth="1"/>
    <col min="7178" max="7178" width="13.453125" style="637" customWidth="1"/>
    <col min="7179" max="7179" width="13.26953125" style="637" customWidth="1"/>
    <col min="7180" max="7180" width="13.81640625" style="637" customWidth="1"/>
    <col min="7181" max="7181" width="13.54296875" style="637" customWidth="1"/>
    <col min="7182" max="7182" width="13" style="637" customWidth="1"/>
    <col min="7183" max="7184" width="13.453125" style="637" customWidth="1"/>
    <col min="7185" max="7185" width="13.54296875" style="637" customWidth="1"/>
    <col min="7186" max="7186" width="8.453125" style="637" customWidth="1"/>
    <col min="7187" max="7187" width="4.1796875" style="637" customWidth="1"/>
    <col min="7188" max="7422" width="9.1796875" style="637"/>
    <col min="7423" max="7423" width="7.81640625" style="637" customWidth="1"/>
    <col min="7424" max="7424" width="35.54296875" style="637" customWidth="1"/>
    <col min="7425" max="7425" width="15.54296875" style="637" customWidth="1"/>
    <col min="7426" max="7426" width="14.81640625" style="637" customWidth="1"/>
    <col min="7427" max="7427" width="14.7265625" style="637" customWidth="1"/>
    <col min="7428" max="7428" width="11.453125" style="637" customWidth="1"/>
    <col min="7429" max="7429" width="13.54296875" style="637" customWidth="1"/>
    <col min="7430" max="7430" width="12.7265625" style="637" customWidth="1"/>
    <col min="7431" max="7431" width="14.1796875" style="637" customWidth="1"/>
    <col min="7432" max="7432" width="5.81640625" style="637" customWidth="1"/>
    <col min="7433" max="7433" width="6.26953125" style="637" customWidth="1"/>
    <col min="7434" max="7434" width="13.453125" style="637" customWidth="1"/>
    <col min="7435" max="7435" width="13.26953125" style="637" customWidth="1"/>
    <col min="7436" max="7436" width="13.81640625" style="637" customWidth="1"/>
    <col min="7437" max="7437" width="13.54296875" style="637" customWidth="1"/>
    <col min="7438" max="7438" width="13" style="637" customWidth="1"/>
    <col min="7439" max="7440" width="13.453125" style="637" customWidth="1"/>
    <col min="7441" max="7441" width="13.54296875" style="637" customWidth="1"/>
    <col min="7442" max="7442" width="8.453125" style="637" customWidth="1"/>
    <col min="7443" max="7443" width="4.1796875" style="637" customWidth="1"/>
    <col min="7444" max="7678" width="9.1796875" style="637"/>
    <col min="7679" max="7679" width="7.81640625" style="637" customWidth="1"/>
    <col min="7680" max="7680" width="35.54296875" style="637" customWidth="1"/>
    <col min="7681" max="7681" width="15.54296875" style="637" customWidth="1"/>
    <col min="7682" max="7682" width="14.81640625" style="637" customWidth="1"/>
    <col min="7683" max="7683" width="14.7265625" style="637" customWidth="1"/>
    <col min="7684" max="7684" width="11.453125" style="637" customWidth="1"/>
    <col min="7685" max="7685" width="13.54296875" style="637" customWidth="1"/>
    <col min="7686" max="7686" width="12.7265625" style="637" customWidth="1"/>
    <col min="7687" max="7687" width="14.1796875" style="637" customWidth="1"/>
    <col min="7688" max="7688" width="5.81640625" style="637" customWidth="1"/>
    <col min="7689" max="7689" width="6.26953125" style="637" customWidth="1"/>
    <col min="7690" max="7690" width="13.453125" style="637" customWidth="1"/>
    <col min="7691" max="7691" width="13.26953125" style="637" customWidth="1"/>
    <col min="7692" max="7692" width="13.81640625" style="637" customWidth="1"/>
    <col min="7693" max="7693" width="13.54296875" style="637" customWidth="1"/>
    <col min="7694" max="7694" width="13" style="637" customWidth="1"/>
    <col min="7695" max="7696" width="13.453125" style="637" customWidth="1"/>
    <col min="7697" max="7697" width="13.54296875" style="637" customWidth="1"/>
    <col min="7698" max="7698" width="8.453125" style="637" customWidth="1"/>
    <col min="7699" max="7699" width="4.1796875" style="637" customWidth="1"/>
    <col min="7700" max="7934" width="9.1796875" style="637"/>
    <col min="7935" max="7935" width="7.81640625" style="637" customWidth="1"/>
    <col min="7936" max="7936" width="35.54296875" style="637" customWidth="1"/>
    <col min="7937" max="7937" width="15.54296875" style="637" customWidth="1"/>
    <col min="7938" max="7938" width="14.81640625" style="637" customWidth="1"/>
    <col min="7939" max="7939" width="14.7265625" style="637" customWidth="1"/>
    <col min="7940" max="7940" width="11.453125" style="637" customWidth="1"/>
    <col min="7941" max="7941" width="13.54296875" style="637" customWidth="1"/>
    <col min="7942" max="7942" width="12.7265625" style="637" customWidth="1"/>
    <col min="7943" max="7943" width="14.1796875" style="637" customWidth="1"/>
    <col min="7944" max="7944" width="5.81640625" style="637" customWidth="1"/>
    <col min="7945" max="7945" width="6.26953125" style="637" customWidth="1"/>
    <col min="7946" max="7946" width="13.453125" style="637" customWidth="1"/>
    <col min="7947" max="7947" width="13.26953125" style="637" customWidth="1"/>
    <col min="7948" max="7948" width="13.81640625" style="637" customWidth="1"/>
    <col min="7949" max="7949" width="13.54296875" style="637" customWidth="1"/>
    <col min="7950" max="7950" width="13" style="637" customWidth="1"/>
    <col min="7951" max="7952" width="13.453125" style="637" customWidth="1"/>
    <col min="7953" max="7953" width="13.54296875" style="637" customWidth="1"/>
    <col min="7954" max="7954" width="8.453125" style="637" customWidth="1"/>
    <col min="7955" max="7955" width="4.1796875" style="637" customWidth="1"/>
    <col min="7956" max="8190" width="9.1796875" style="637"/>
    <col min="8191" max="8191" width="7.81640625" style="637" customWidth="1"/>
    <col min="8192" max="8192" width="35.54296875" style="637" customWidth="1"/>
    <col min="8193" max="8193" width="15.54296875" style="637" customWidth="1"/>
    <col min="8194" max="8194" width="14.81640625" style="637" customWidth="1"/>
    <col min="8195" max="8195" width="14.7265625" style="637" customWidth="1"/>
    <col min="8196" max="8196" width="11.453125" style="637" customWidth="1"/>
    <col min="8197" max="8197" width="13.54296875" style="637" customWidth="1"/>
    <col min="8198" max="8198" width="12.7265625" style="637" customWidth="1"/>
    <col min="8199" max="8199" width="14.1796875" style="637" customWidth="1"/>
    <col min="8200" max="8200" width="5.81640625" style="637" customWidth="1"/>
    <col min="8201" max="8201" width="6.26953125" style="637" customWidth="1"/>
    <col min="8202" max="8202" width="13.453125" style="637" customWidth="1"/>
    <col min="8203" max="8203" width="13.26953125" style="637" customWidth="1"/>
    <col min="8204" max="8204" width="13.81640625" style="637" customWidth="1"/>
    <col min="8205" max="8205" width="13.54296875" style="637" customWidth="1"/>
    <col min="8206" max="8206" width="13" style="637" customWidth="1"/>
    <col min="8207" max="8208" width="13.453125" style="637" customWidth="1"/>
    <col min="8209" max="8209" width="13.54296875" style="637" customWidth="1"/>
    <col min="8210" max="8210" width="8.453125" style="637" customWidth="1"/>
    <col min="8211" max="8211" width="4.1796875" style="637" customWidth="1"/>
    <col min="8212" max="8446" width="9.1796875" style="637"/>
    <col min="8447" max="8447" width="7.81640625" style="637" customWidth="1"/>
    <col min="8448" max="8448" width="35.54296875" style="637" customWidth="1"/>
    <col min="8449" max="8449" width="15.54296875" style="637" customWidth="1"/>
    <col min="8450" max="8450" width="14.81640625" style="637" customWidth="1"/>
    <col min="8451" max="8451" width="14.7265625" style="637" customWidth="1"/>
    <col min="8452" max="8452" width="11.453125" style="637" customWidth="1"/>
    <col min="8453" max="8453" width="13.54296875" style="637" customWidth="1"/>
    <col min="8454" max="8454" width="12.7265625" style="637" customWidth="1"/>
    <col min="8455" max="8455" width="14.1796875" style="637" customWidth="1"/>
    <col min="8456" max="8456" width="5.81640625" style="637" customWidth="1"/>
    <col min="8457" max="8457" width="6.26953125" style="637" customWidth="1"/>
    <col min="8458" max="8458" width="13.453125" style="637" customWidth="1"/>
    <col min="8459" max="8459" width="13.26953125" style="637" customWidth="1"/>
    <col min="8460" max="8460" width="13.81640625" style="637" customWidth="1"/>
    <col min="8461" max="8461" width="13.54296875" style="637" customWidth="1"/>
    <col min="8462" max="8462" width="13" style="637" customWidth="1"/>
    <col min="8463" max="8464" width="13.453125" style="637" customWidth="1"/>
    <col min="8465" max="8465" width="13.54296875" style="637" customWidth="1"/>
    <col min="8466" max="8466" width="8.453125" style="637" customWidth="1"/>
    <col min="8467" max="8467" width="4.1796875" style="637" customWidth="1"/>
    <col min="8468" max="8702" width="9.1796875" style="637"/>
    <col min="8703" max="8703" width="7.81640625" style="637" customWidth="1"/>
    <col min="8704" max="8704" width="35.54296875" style="637" customWidth="1"/>
    <col min="8705" max="8705" width="15.54296875" style="637" customWidth="1"/>
    <col min="8706" max="8706" width="14.81640625" style="637" customWidth="1"/>
    <col min="8707" max="8707" width="14.7265625" style="637" customWidth="1"/>
    <col min="8708" max="8708" width="11.453125" style="637" customWidth="1"/>
    <col min="8709" max="8709" width="13.54296875" style="637" customWidth="1"/>
    <col min="8710" max="8710" width="12.7265625" style="637" customWidth="1"/>
    <col min="8711" max="8711" width="14.1796875" style="637" customWidth="1"/>
    <col min="8712" max="8712" width="5.81640625" style="637" customWidth="1"/>
    <col min="8713" max="8713" width="6.26953125" style="637" customWidth="1"/>
    <col min="8714" max="8714" width="13.453125" style="637" customWidth="1"/>
    <col min="8715" max="8715" width="13.26953125" style="637" customWidth="1"/>
    <col min="8716" max="8716" width="13.81640625" style="637" customWidth="1"/>
    <col min="8717" max="8717" width="13.54296875" style="637" customWidth="1"/>
    <col min="8718" max="8718" width="13" style="637" customWidth="1"/>
    <col min="8719" max="8720" width="13.453125" style="637" customWidth="1"/>
    <col min="8721" max="8721" width="13.54296875" style="637" customWidth="1"/>
    <col min="8722" max="8722" width="8.453125" style="637" customWidth="1"/>
    <col min="8723" max="8723" width="4.1796875" style="637" customWidth="1"/>
    <col min="8724" max="8958" width="9.1796875" style="637"/>
    <col min="8959" max="8959" width="7.81640625" style="637" customWidth="1"/>
    <col min="8960" max="8960" width="35.54296875" style="637" customWidth="1"/>
    <col min="8961" max="8961" width="15.54296875" style="637" customWidth="1"/>
    <col min="8962" max="8962" width="14.81640625" style="637" customWidth="1"/>
    <col min="8963" max="8963" width="14.7265625" style="637" customWidth="1"/>
    <col min="8964" max="8964" width="11.453125" style="637" customWidth="1"/>
    <col min="8965" max="8965" width="13.54296875" style="637" customWidth="1"/>
    <col min="8966" max="8966" width="12.7265625" style="637" customWidth="1"/>
    <col min="8967" max="8967" width="14.1796875" style="637" customWidth="1"/>
    <col min="8968" max="8968" width="5.81640625" style="637" customWidth="1"/>
    <col min="8969" max="8969" width="6.26953125" style="637" customWidth="1"/>
    <col min="8970" max="8970" width="13.453125" style="637" customWidth="1"/>
    <col min="8971" max="8971" width="13.26953125" style="637" customWidth="1"/>
    <col min="8972" max="8972" width="13.81640625" style="637" customWidth="1"/>
    <col min="8973" max="8973" width="13.54296875" style="637" customWidth="1"/>
    <col min="8974" max="8974" width="13" style="637" customWidth="1"/>
    <col min="8975" max="8976" width="13.453125" style="637" customWidth="1"/>
    <col min="8977" max="8977" width="13.54296875" style="637" customWidth="1"/>
    <col min="8978" max="8978" width="8.453125" style="637" customWidth="1"/>
    <col min="8979" max="8979" width="4.1796875" style="637" customWidth="1"/>
    <col min="8980" max="9214" width="9.1796875" style="637"/>
    <col min="9215" max="9215" width="7.81640625" style="637" customWidth="1"/>
    <col min="9216" max="9216" width="35.54296875" style="637" customWidth="1"/>
    <col min="9217" max="9217" width="15.54296875" style="637" customWidth="1"/>
    <col min="9218" max="9218" width="14.81640625" style="637" customWidth="1"/>
    <col min="9219" max="9219" width="14.7265625" style="637" customWidth="1"/>
    <col min="9220" max="9220" width="11.453125" style="637" customWidth="1"/>
    <col min="9221" max="9221" width="13.54296875" style="637" customWidth="1"/>
    <col min="9222" max="9222" width="12.7265625" style="637" customWidth="1"/>
    <col min="9223" max="9223" width="14.1796875" style="637" customWidth="1"/>
    <col min="9224" max="9224" width="5.81640625" style="637" customWidth="1"/>
    <col min="9225" max="9225" width="6.26953125" style="637" customWidth="1"/>
    <col min="9226" max="9226" width="13.453125" style="637" customWidth="1"/>
    <col min="9227" max="9227" width="13.26953125" style="637" customWidth="1"/>
    <col min="9228" max="9228" width="13.81640625" style="637" customWidth="1"/>
    <col min="9229" max="9229" width="13.54296875" style="637" customWidth="1"/>
    <col min="9230" max="9230" width="13" style="637" customWidth="1"/>
    <col min="9231" max="9232" width="13.453125" style="637" customWidth="1"/>
    <col min="9233" max="9233" width="13.54296875" style="637" customWidth="1"/>
    <col min="9234" max="9234" width="8.453125" style="637" customWidth="1"/>
    <col min="9235" max="9235" width="4.1796875" style="637" customWidth="1"/>
    <col min="9236" max="9470" width="9.1796875" style="637"/>
    <col min="9471" max="9471" width="7.81640625" style="637" customWidth="1"/>
    <col min="9472" max="9472" width="35.54296875" style="637" customWidth="1"/>
    <col min="9473" max="9473" width="15.54296875" style="637" customWidth="1"/>
    <col min="9474" max="9474" width="14.81640625" style="637" customWidth="1"/>
    <col min="9475" max="9475" width="14.7265625" style="637" customWidth="1"/>
    <col min="9476" max="9476" width="11.453125" style="637" customWidth="1"/>
    <col min="9477" max="9477" width="13.54296875" style="637" customWidth="1"/>
    <col min="9478" max="9478" width="12.7265625" style="637" customWidth="1"/>
    <col min="9479" max="9479" width="14.1796875" style="637" customWidth="1"/>
    <col min="9480" max="9480" width="5.81640625" style="637" customWidth="1"/>
    <col min="9481" max="9481" width="6.26953125" style="637" customWidth="1"/>
    <col min="9482" max="9482" width="13.453125" style="637" customWidth="1"/>
    <col min="9483" max="9483" width="13.26953125" style="637" customWidth="1"/>
    <col min="9484" max="9484" width="13.81640625" style="637" customWidth="1"/>
    <col min="9485" max="9485" width="13.54296875" style="637" customWidth="1"/>
    <col min="9486" max="9486" width="13" style="637" customWidth="1"/>
    <col min="9487" max="9488" width="13.453125" style="637" customWidth="1"/>
    <col min="9489" max="9489" width="13.54296875" style="637" customWidth="1"/>
    <col min="9490" max="9490" width="8.453125" style="637" customWidth="1"/>
    <col min="9491" max="9491" width="4.1796875" style="637" customWidth="1"/>
    <col min="9492" max="9726" width="9.1796875" style="637"/>
    <col min="9727" max="9727" width="7.81640625" style="637" customWidth="1"/>
    <col min="9728" max="9728" width="35.54296875" style="637" customWidth="1"/>
    <col min="9729" max="9729" width="15.54296875" style="637" customWidth="1"/>
    <col min="9730" max="9730" width="14.81640625" style="637" customWidth="1"/>
    <col min="9731" max="9731" width="14.7265625" style="637" customWidth="1"/>
    <col min="9732" max="9732" width="11.453125" style="637" customWidth="1"/>
    <col min="9733" max="9733" width="13.54296875" style="637" customWidth="1"/>
    <col min="9734" max="9734" width="12.7265625" style="637" customWidth="1"/>
    <col min="9735" max="9735" width="14.1796875" style="637" customWidth="1"/>
    <col min="9736" max="9736" width="5.81640625" style="637" customWidth="1"/>
    <col min="9737" max="9737" width="6.26953125" style="637" customWidth="1"/>
    <col min="9738" max="9738" width="13.453125" style="637" customWidth="1"/>
    <col min="9739" max="9739" width="13.26953125" style="637" customWidth="1"/>
    <col min="9740" max="9740" width="13.81640625" style="637" customWidth="1"/>
    <col min="9741" max="9741" width="13.54296875" style="637" customWidth="1"/>
    <col min="9742" max="9742" width="13" style="637" customWidth="1"/>
    <col min="9743" max="9744" width="13.453125" style="637" customWidth="1"/>
    <col min="9745" max="9745" width="13.54296875" style="637" customWidth="1"/>
    <col min="9746" max="9746" width="8.453125" style="637" customWidth="1"/>
    <col min="9747" max="9747" width="4.1796875" style="637" customWidth="1"/>
    <col min="9748" max="9982" width="9.1796875" style="637"/>
    <col min="9983" max="9983" width="7.81640625" style="637" customWidth="1"/>
    <col min="9984" max="9984" width="35.54296875" style="637" customWidth="1"/>
    <col min="9985" max="9985" width="15.54296875" style="637" customWidth="1"/>
    <col min="9986" max="9986" width="14.81640625" style="637" customWidth="1"/>
    <col min="9987" max="9987" width="14.7265625" style="637" customWidth="1"/>
    <col min="9988" max="9988" width="11.453125" style="637" customWidth="1"/>
    <col min="9989" max="9989" width="13.54296875" style="637" customWidth="1"/>
    <col min="9990" max="9990" width="12.7265625" style="637" customWidth="1"/>
    <col min="9991" max="9991" width="14.1796875" style="637" customWidth="1"/>
    <col min="9992" max="9992" width="5.81640625" style="637" customWidth="1"/>
    <col min="9993" max="9993" width="6.26953125" style="637" customWidth="1"/>
    <col min="9994" max="9994" width="13.453125" style="637" customWidth="1"/>
    <col min="9995" max="9995" width="13.26953125" style="637" customWidth="1"/>
    <col min="9996" max="9996" width="13.81640625" style="637" customWidth="1"/>
    <col min="9997" max="9997" width="13.54296875" style="637" customWidth="1"/>
    <col min="9998" max="9998" width="13" style="637" customWidth="1"/>
    <col min="9999" max="10000" width="13.453125" style="637" customWidth="1"/>
    <col min="10001" max="10001" width="13.54296875" style="637" customWidth="1"/>
    <col min="10002" max="10002" width="8.453125" style="637" customWidth="1"/>
    <col min="10003" max="10003" width="4.1796875" style="637" customWidth="1"/>
    <col min="10004" max="10238" width="9.1796875" style="637"/>
    <col min="10239" max="10239" width="7.81640625" style="637" customWidth="1"/>
    <col min="10240" max="10240" width="35.54296875" style="637" customWidth="1"/>
    <col min="10241" max="10241" width="15.54296875" style="637" customWidth="1"/>
    <col min="10242" max="10242" width="14.81640625" style="637" customWidth="1"/>
    <col min="10243" max="10243" width="14.7265625" style="637" customWidth="1"/>
    <col min="10244" max="10244" width="11.453125" style="637" customWidth="1"/>
    <col min="10245" max="10245" width="13.54296875" style="637" customWidth="1"/>
    <col min="10246" max="10246" width="12.7265625" style="637" customWidth="1"/>
    <col min="10247" max="10247" width="14.1796875" style="637" customWidth="1"/>
    <col min="10248" max="10248" width="5.81640625" style="637" customWidth="1"/>
    <col min="10249" max="10249" width="6.26953125" style="637" customWidth="1"/>
    <col min="10250" max="10250" width="13.453125" style="637" customWidth="1"/>
    <col min="10251" max="10251" width="13.26953125" style="637" customWidth="1"/>
    <col min="10252" max="10252" width="13.81640625" style="637" customWidth="1"/>
    <col min="10253" max="10253" width="13.54296875" style="637" customWidth="1"/>
    <col min="10254" max="10254" width="13" style="637" customWidth="1"/>
    <col min="10255" max="10256" width="13.453125" style="637" customWidth="1"/>
    <col min="10257" max="10257" width="13.54296875" style="637" customWidth="1"/>
    <col min="10258" max="10258" width="8.453125" style="637" customWidth="1"/>
    <col min="10259" max="10259" width="4.1796875" style="637" customWidth="1"/>
    <col min="10260" max="10494" width="9.1796875" style="637"/>
    <col min="10495" max="10495" width="7.81640625" style="637" customWidth="1"/>
    <col min="10496" max="10496" width="35.54296875" style="637" customWidth="1"/>
    <col min="10497" max="10497" width="15.54296875" style="637" customWidth="1"/>
    <col min="10498" max="10498" width="14.81640625" style="637" customWidth="1"/>
    <col min="10499" max="10499" width="14.7265625" style="637" customWidth="1"/>
    <col min="10500" max="10500" width="11.453125" style="637" customWidth="1"/>
    <col min="10501" max="10501" width="13.54296875" style="637" customWidth="1"/>
    <col min="10502" max="10502" width="12.7265625" style="637" customWidth="1"/>
    <col min="10503" max="10503" width="14.1796875" style="637" customWidth="1"/>
    <col min="10504" max="10504" width="5.81640625" style="637" customWidth="1"/>
    <col min="10505" max="10505" width="6.26953125" style="637" customWidth="1"/>
    <col min="10506" max="10506" width="13.453125" style="637" customWidth="1"/>
    <col min="10507" max="10507" width="13.26953125" style="637" customWidth="1"/>
    <col min="10508" max="10508" width="13.81640625" style="637" customWidth="1"/>
    <col min="10509" max="10509" width="13.54296875" style="637" customWidth="1"/>
    <col min="10510" max="10510" width="13" style="637" customWidth="1"/>
    <col min="10511" max="10512" width="13.453125" style="637" customWidth="1"/>
    <col min="10513" max="10513" width="13.54296875" style="637" customWidth="1"/>
    <col min="10514" max="10514" width="8.453125" style="637" customWidth="1"/>
    <col min="10515" max="10515" width="4.1796875" style="637" customWidth="1"/>
    <col min="10516" max="10750" width="9.1796875" style="637"/>
    <col min="10751" max="10751" width="7.81640625" style="637" customWidth="1"/>
    <col min="10752" max="10752" width="35.54296875" style="637" customWidth="1"/>
    <col min="10753" max="10753" width="15.54296875" style="637" customWidth="1"/>
    <col min="10754" max="10754" width="14.81640625" style="637" customWidth="1"/>
    <col min="10755" max="10755" width="14.7265625" style="637" customWidth="1"/>
    <col min="10756" max="10756" width="11.453125" style="637" customWidth="1"/>
    <col min="10757" max="10757" width="13.54296875" style="637" customWidth="1"/>
    <col min="10758" max="10758" width="12.7265625" style="637" customWidth="1"/>
    <col min="10759" max="10759" width="14.1796875" style="637" customWidth="1"/>
    <col min="10760" max="10760" width="5.81640625" style="637" customWidth="1"/>
    <col min="10761" max="10761" width="6.26953125" style="637" customWidth="1"/>
    <col min="10762" max="10762" width="13.453125" style="637" customWidth="1"/>
    <col min="10763" max="10763" width="13.26953125" style="637" customWidth="1"/>
    <col min="10764" max="10764" width="13.81640625" style="637" customWidth="1"/>
    <col min="10765" max="10765" width="13.54296875" style="637" customWidth="1"/>
    <col min="10766" max="10766" width="13" style="637" customWidth="1"/>
    <col min="10767" max="10768" width="13.453125" style="637" customWidth="1"/>
    <col min="10769" max="10769" width="13.54296875" style="637" customWidth="1"/>
    <col min="10770" max="10770" width="8.453125" style="637" customWidth="1"/>
    <col min="10771" max="10771" width="4.1796875" style="637" customWidth="1"/>
    <col min="10772" max="11006" width="9.1796875" style="637"/>
    <col min="11007" max="11007" width="7.81640625" style="637" customWidth="1"/>
    <col min="11008" max="11008" width="35.54296875" style="637" customWidth="1"/>
    <col min="11009" max="11009" width="15.54296875" style="637" customWidth="1"/>
    <col min="11010" max="11010" width="14.81640625" style="637" customWidth="1"/>
    <col min="11011" max="11011" width="14.7265625" style="637" customWidth="1"/>
    <col min="11012" max="11012" width="11.453125" style="637" customWidth="1"/>
    <col min="11013" max="11013" width="13.54296875" style="637" customWidth="1"/>
    <col min="11014" max="11014" width="12.7265625" style="637" customWidth="1"/>
    <col min="11015" max="11015" width="14.1796875" style="637" customWidth="1"/>
    <col min="11016" max="11016" width="5.81640625" style="637" customWidth="1"/>
    <col min="11017" max="11017" width="6.26953125" style="637" customWidth="1"/>
    <col min="11018" max="11018" width="13.453125" style="637" customWidth="1"/>
    <col min="11019" max="11019" width="13.26953125" style="637" customWidth="1"/>
    <col min="11020" max="11020" width="13.81640625" style="637" customWidth="1"/>
    <col min="11021" max="11021" width="13.54296875" style="637" customWidth="1"/>
    <col min="11022" max="11022" width="13" style="637" customWidth="1"/>
    <col min="11023" max="11024" width="13.453125" style="637" customWidth="1"/>
    <col min="11025" max="11025" width="13.54296875" style="637" customWidth="1"/>
    <col min="11026" max="11026" width="8.453125" style="637" customWidth="1"/>
    <col min="11027" max="11027" width="4.1796875" style="637" customWidth="1"/>
    <col min="11028" max="11262" width="9.1796875" style="637"/>
    <col min="11263" max="11263" width="7.81640625" style="637" customWidth="1"/>
    <col min="11264" max="11264" width="35.54296875" style="637" customWidth="1"/>
    <col min="11265" max="11265" width="15.54296875" style="637" customWidth="1"/>
    <col min="11266" max="11266" width="14.81640625" style="637" customWidth="1"/>
    <col min="11267" max="11267" width="14.7265625" style="637" customWidth="1"/>
    <col min="11268" max="11268" width="11.453125" style="637" customWidth="1"/>
    <col min="11269" max="11269" width="13.54296875" style="637" customWidth="1"/>
    <col min="11270" max="11270" width="12.7265625" style="637" customWidth="1"/>
    <col min="11271" max="11271" width="14.1796875" style="637" customWidth="1"/>
    <col min="11272" max="11272" width="5.81640625" style="637" customWidth="1"/>
    <col min="11273" max="11273" width="6.26953125" style="637" customWidth="1"/>
    <col min="11274" max="11274" width="13.453125" style="637" customWidth="1"/>
    <col min="11275" max="11275" width="13.26953125" style="637" customWidth="1"/>
    <col min="11276" max="11276" width="13.81640625" style="637" customWidth="1"/>
    <col min="11277" max="11277" width="13.54296875" style="637" customWidth="1"/>
    <col min="11278" max="11278" width="13" style="637" customWidth="1"/>
    <col min="11279" max="11280" width="13.453125" style="637" customWidth="1"/>
    <col min="11281" max="11281" width="13.54296875" style="637" customWidth="1"/>
    <col min="11282" max="11282" width="8.453125" style="637" customWidth="1"/>
    <col min="11283" max="11283" width="4.1796875" style="637" customWidth="1"/>
    <col min="11284" max="11518" width="9.1796875" style="637"/>
    <col min="11519" max="11519" width="7.81640625" style="637" customWidth="1"/>
    <col min="11520" max="11520" width="35.54296875" style="637" customWidth="1"/>
    <col min="11521" max="11521" width="15.54296875" style="637" customWidth="1"/>
    <col min="11522" max="11522" width="14.81640625" style="637" customWidth="1"/>
    <col min="11523" max="11523" width="14.7265625" style="637" customWidth="1"/>
    <col min="11524" max="11524" width="11.453125" style="637" customWidth="1"/>
    <col min="11525" max="11525" width="13.54296875" style="637" customWidth="1"/>
    <col min="11526" max="11526" width="12.7265625" style="637" customWidth="1"/>
    <col min="11527" max="11527" width="14.1796875" style="637" customWidth="1"/>
    <col min="11528" max="11528" width="5.81640625" style="637" customWidth="1"/>
    <col min="11529" max="11529" width="6.26953125" style="637" customWidth="1"/>
    <col min="11530" max="11530" width="13.453125" style="637" customWidth="1"/>
    <col min="11531" max="11531" width="13.26953125" style="637" customWidth="1"/>
    <col min="11532" max="11532" width="13.81640625" style="637" customWidth="1"/>
    <col min="11533" max="11533" width="13.54296875" style="637" customWidth="1"/>
    <col min="11534" max="11534" width="13" style="637" customWidth="1"/>
    <col min="11535" max="11536" width="13.453125" style="637" customWidth="1"/>
    <col min="11537" max="11537" width="13.54296875" style="637" customWidth="1"/>
    <col min="11538" max="11538" width="8.453125" style="637" customWidth="1"/>
    <col min="11539" max="11539" width="4.1796875" style="637" customWidth="1"/>
    <col min="11540" max="11774" width="9.1796875" style="637"/>
    <col min="11775" max="11775" width="7.81640625" style="637" customWidth="1"/>
    <col min="11776" max="11776" width="35.54296875" style="637" customWidth="1"/>
    <col min="11777" max="11777" width="15.54296875" style="637" customWidth="1"/>
    <col min="11778" max="11778" width="14.81640625" style="637" customWidth="1"/>
    <col min="11779" max="11779" width="14.7265625" style="637" customWidth="1"/>
    <col min="11780" max="11780" width="11.453125" style="637" customWidth="1"/>
    <col min="11781" max="11781" width="13.54296875" style="637" customWidth="1"/>
    <col min="11782" max="11782" width="12.7265625" style="637" customWidth="1"/>
    <col min="11783" max="11783" width="14.1796875" style="637" customWidth="1"/>
    <col min="11784" max="11784" width="5.81640625" style="637" customWidth="1"/>
    <col min="11785" max="11785" width="6.26953125" style="637" customWidth="1"/>
    <col min="11786" max="11786" width="13.453125" style="637" customWidth="1"/>
    <col min="11787" max="11787" width="13.26953125" style="637" customWidth="1"/>
    <col min="11788" max="11788" width="13.81640625" style="637" customWidth="1"/>
    <col min="11789" max="11789" width="13.54296875" style="637" customWidth="1"/>
    <col min="11790" max="11790" width="13" style="637" customWidth="1"/>
    <col min="11791" max="11792" width="13.453125" style="637" customWidth="1"/>
    <col min="11793" max="11793" width="13.54296875" style="637" customWidth="1"/>
    <col min="11794" max="11794" width="8.453125" style="637" customWidth="1"/>
    <col min="11795" max="11795" width="4.1796875" style="637" customWidth="1"/>
    <col min="11796" max="12030" width="9.1796875" style="637"/>
    <col min="12031" max="12031" width="7.81640625" style="637" customWidth="1"/>
    <col min="12032" max="12032" width="35.54296875" style="637" customWidth="1"/>
    <col min="12033" max="12033" width="15.54296875" style="637" customWidth="1"/>
    <col min="12034" max="12034" width="14.81640625" style="637" customWidth="1"/>
    <col min="12035" max="12035" width="14.7265625" style="637" customWidth="1"/>
    <col min="12036" max="12036" width="11.453125" style="637" customWidth="1"/>
    <col min="12037" max="12037" width="13.54296875" style="637" customWidth="1"/>
    <col min="12038" max="12038" width="12.7265625" style="637" customWidth="1"/>
    <col min="12039" max="12039" width="14.1796875" style="637" customWidth="1"/>
    <col min="12040" max="12040" width="5.81640625" style="637" customWidth="1"/>
    <col min="12041" max="12041" width="6.26953125" style="637" customWidth="1"/>
    <col min="12042" max="12042" width="13.453125" style="637" customWidth="1"/>
    <col min="12043" max="12043" width="13.26953125" style="637" customWidth="1"/>
    <col min="12044" max="12044" width="13.81640625" style="637" customWidth="1"/>
    <col min="12045" max="12045" width="13.54296875" style="637" customWidth="1"/>
    <col min="12046" max="12046" width="13" style="637" customWidth="1"/>
    <col min="12047" max="12048" width="13.453125" style="637" customWidth="1"/>
    <col min="12049" max="12049" width="13.54296875" style="637" customWidth="1"/>
    <col min="12050" max="12050" width="8.453125" style="637" customWidth="1"/>
    <col min="12051" max="12051" width="4.1796875" style="637" customWidth="1"/>
    <col min="12052" max="12286" width="9.1796875" style="637"/>
    <col min="12287" max="12287" width="7.81640625" style="637" customWidth="1"/>
    <col min="12288" max="12288" width="35.54296875" style="637" customWidth="1"/>
    <col min="12289" max="12289" width="15.54296875" style="637" customWidth="1"/>
    <col min="12290" max="12290" width="14.81640625" style="637" customWidth="1"/>
    <col min="12291" max="12291" width="14.7265625" style="637" customWidth="1"/>
    <col min="12292" max="12292" width="11.453125" style="637" customWidth="1"/>
    <col min="12293" max="12293" width="13.54296875" style="637" customWidth="1"/>
    <col min="12294" max="12294" width="12.7265625" style="637" customWidth="1"/>
    <col min="12295" max="12295" width="14.1796875" style="637" customWidth="1"/>
    <col min="12296" max="12296" width="5.81640625" style="637" customWidth="1"/>
    <col min="12297" max="12297" width="6.26953125" style="637" customWidth="1"/>
    <col min="12298" max="12298" width="13.453125" style="637" customWidth="1"/>
    <col min="12299" max="12299" width="13.26953125" style="637" customWidth="1"/>
    <col min="12300" max="12300" width="13.81640625" style="637" customWidth="1"/>
    <col min="12301" max="12301" width="13.54296875" style="637" customWidth="1"/>
    <col min="12302" max="12302" width="13" style="637" customWidth="1"/>
    <col min="12303" max="12304" width="13.453125" style="637" customWidth="1"/>
    <col min="12305" max="12305" width="13.54296875" style="637" customWidth="1"/>
    <col min="12306" max="12306" width="8.453125" style="637" customWidth="1"/>
    <col min="12307" max="12307" width="4.1796875" style="637" customWidth="1"/>
    <col min="12308" max="12542" width="9.1796875" style="637"/>
    <col min="12543" max="12543" width="7.81640625" style="637" customWidth="1"/>
    <col min="12544" max="12544" width="35.54296875" style="637" customWidth="1"/>
    <col min="12545" max="12545" width="15.54296875" style="637" customWidth="1"/>
    <col min="12546" max="12546" width="14.81640625" style="637" customWidth="1"/>
    <col min="12547" max="12547" width="14.7265625" style="637" customWidth="1"/>
    <col min="12548" max="12548" width="11.453125" style="637" customWidth="1"/>
    <col min="12549" max="12549" width="13.54296875" style="637" customWidth="1"/>
    <col min="12550" max="12550" width="12.7265625" style="637" customWidth="1"/>
    <col min="12551" max="12551" width="14.1796875" style="637" customWidth="1"/>
    <col min="12552" max="12552" width="5.81640625" style="637" customWidth="1"/>
    <col min="12553" max="12553" width="6.26953125" style="637" customWidth="1"/>
    <col min="12554" max="12554" width="13.453125" style="637" customWidth="1"/>
    <col min="12555" max="12555" width="13.26953125" style="637" customWidth="1"/>
    <col min="12556" max="12556" width="13.81640625" style="637" customWidth="1"/>
    <col min="12557" max="12557" width="13.54296875" style="637" customWidth="1"/>
    <col min="12558" max="12558" width="13" style="637" customWidth="1"/>
    <col min="12559" max="12560" width="13.453125" style="637" customWidth="1"/>
    <col min="12561" max="12561" width="13.54296875" style="637" customWidth="1"/>
    <col min="12562" max="12562" width="8.453125" style="637" customWidth="1"/>
    <col min="12563" max="12563" width="4.1796875" style="637" customWidth="1"/>
    <col min="12564" max="12798" width="9.1796875" style="637"/>
    <col min="12799" max="12799" width="7.81640625" style="637" customWidth="1"/>
    <col min="12800" max="12800" width="35.54296875" style="637" customWidth="1"/>
    <col min="12801" max="12801" width="15.54296875" style="637" customWidth="1"/>
    <col min="12802" max="12802" width="14.81640625" style="637" customWidth="1"/>
    <col min="12803" max="12803" width="14.7265625" style="637" customWidth="1"/>
    <col min="12804" max="12804" width="11.453125" style="637" customWidth="1"/>
    <col min="12805" max="12805" width="13.54296875" style="637" customWidth="1"/>
    <col min="12806" max="12806" width="12.7265625" style="637" customWidth="1"/>
    <col min="12807" max="12807" width="14.1796875" style="637" customWidth="1"/>
    <col min="12808" max="12808" width="5.81640625" style="637" customWidth="1"/>
    <col min="12809" max="12809" width="6.26953125" style="637" customWidth="1"/>
    <col min="12810" max="12810" width="13.453125" style="637" customWidth="1"/>
    <col min="12811" max="12811" width="13.26953125" style="637" customWidth="1"/>
    <col min="12812" max="12812" width="13.81640625" style="637" customWidth="1"/>
    <col min="12813" max="12813" width="13.54296875" style="637" customWidth="1"/>
    <col min="12814" max="12814" width="13" style="637" customWidth="1"/>
    <col min="12815" max="12816" width="13.453125" style="637" customWidth="1"/>
    <col min="12817" max="12817" width="13.54296875" style="637" customWidth="1"/>
    <col min="12818" max="12818" width="8.453125" style="637" customWidth="1"/>
    <col min="12819" max="12819" width="4.1796875" style="637" customWidth="1"/>
    <col min="12820" max="13054" width="9.1796875" style="637"/>
    <col min="13055" max="13055" width="7.81640625" style="637" customWidth="1"/>
    <col min="13056" max="13056" width="35.54296875" style="637" customWidth="1"/>
    <col min="13057" max="13057" width="15.54296875" style="637" customWidth="1"/>
    <col min="13058" max="13058" width="14.81640625" style="637" customWidth="1"/>
    <col min="13059" max="13059" width="14.7265625" style="637" customWidth="1"/>
    <col min="13060" max="13060" width="11.453125" style="637" customWidth="1"/>
    <col min="13061" max="13061" width="13.54296875" style="637" customWidth="1"/>
    <col min="13062" max="13062" width="12.7265625" style="637" customWidth="1"/>
    <col min="13063" max="13063" width="14.1796875" style="637" customWidth="1"/>
    <col min="13064" max="13064" width="5.81640625" style="637" customWidth="1"/>
    <col min="13065" max="13065" width="6.26953125" style="637" customWidth="1"/>
    <col min="13066" max="13066" width="13.453125" style="637" customWidth="1"/>
    <col min="13067" max="13067" width="13.26953125" style="637" customWidth="1"/>
    <col min="13068" max="13068" width="13.81640625" style="637" customWidth="1"/>
    <col min="13069" max="13069" width="13.54296875" style="637" customWidth="1"/>
    <col min="13070" max="13070" width="13" style="637" customWidth="1"/>
    <col min="13071" max="13072" width="13.453125" style="637" customWidth="1"/>
    <col min="13073" max="13073" width="13.54296875" style="637" customWidth="1"/>
    <col min="13074" max="13074" width="8.453125" style="637" customWidth="1"/>
    <col min="13075" max="13075" width="4.1796875" style="637" customWidth="1"/>
    <col min="13076" max="13310" width="9.1796875" style="637"/>
    <col min="13311" max="13311" width="7.81640625" style="637" customWidth="1"/>
    <col min="13312" max="13312" width="35.54296875" style="637" customWidth="1"/>
    <col min="13313" max="13313" width="15.54296875" style="637" customWidth="1"/>
    <col min="13314" max="13314" width="14.81640625" style="637" customWidth="1"/>
    <col min="13315" max="13315" width="14.7265625" style="637" customWidth="1"/>
    <col min="13316" max="13316" width="11.453125" style="637" customWidth="1"/>
    <col min="13317" max="13317" width="13.54296875" style="637" customWidth="1"/>
    <col min="13318" max="13318" width="12.7265625" style="637" customWidth="1"/>
    <col min="13319" max="13319" width="14.1796875" style="637" customWidth="1"/>
    <col min="13320" max="13320" width="5.81640625" style="637" customWidth="1"/>
    <col min="13321" max="13321" width="6.26953125" style="637" customWidth="1"/>
    <col min="13322" max="13322" width="13.453125" style="637" customWidth="1"/>
    <col min="13323" max="13323" width="13.26953125" style="637" customWidth="1"/>
    <col min="13324" max="13324" width="13.81640625" style="637" customWidth="1"/>
    <col min="13325" max="13325" width="13.54296875" style="637" customWidth="1"/>
    <col min="13326" max="13326" width="13" style="637" customWidth="1"/>
    <col min="13327" max="13328" width="13.453125" style="637" customWidth="1"/>
    <col min="13329" max="13329" width="13.54296875" style="637" customWidth="1"/>
    <col min="13330" max="13330" width="8.453125" style="637" customWidth="1"/>
    <col min="13331" max="13331" width="4.1796875" style="637" customWidth="1"/>
    <col min="13332" max="13566" width="9.1796875" style="637"/>
    <col min="13567" max="13567" width="7.81640625" style="637" customWidth="1"/>
    <col min="13568" max="13568" width="35.54296875" style="637" customWidth="1"/>
    <col min="13569" max="13569" width="15.54296875" style="637" customWidth="1"/>
    <col min="13570" max="13570" width="14.81640625" style="637" customWidth="1"/>
    <col min="13571" max="13571" width="14.7265625" style="637" customWidth="1"/>
    <col min="13572" max="13572" width="11.453125" style="637" customWidth="1"/>
    <col min="13573" max="13573" width="13.54296875" style="637" customWidth="1"/>
    <col min="13574" max="13574" width="12.7265625" style="637" customWidth="1"/>
    <col min="13575" max="13575" width="14.1796875" style="637" customWidth="1"/>
    <col min="13576" max="13576" width="5.81640625" style="637" customWidth="1"/>
    <col min="13577" max="13577" width="6.26953125" style="637" customWidth="1"/>
    <col min="13578" max="13578" width="13.453125" style="637" customWidth="1"/>
    <col min="13579" max="13579" width="13.26953125" style="637" customWidth="1"/>
    <col min="13580" max="13580" width="13.81640625" style="637" customWidth="1"/>
    <col min="13581" max="13581" width="13.54296875" style="637" customWidth="1"/>
    <col min="13582" max="13582" width="13" style="637" customWidth="1"/>
    <col min="13583" max="13584" width="13.453125" style="637" customWidth="1"/>
    <col min="13585" max="13585" width="13.54296875" style="637" customWidth="1"/>
    <col min="13586" max="13586" width="8.453125" style="637" customWidth="1"/>
    <col min="13587" max="13587" width="4.1796875" style="637" customWidth="1"/>
    <col min="13588" max="13822" width="9.1796875" style="637"/>
    <col min="13823" max="13823" width="7.81640625" style="637" customWidth="1"/>
    <col min="13824" max="13824" width="35.54296875" style="637" customWidth="1"/>
    <col min="13825" max="13825" width="15.54296875" style="637" customWidth="1"/>
    <col min="13826" max="13826" width="14.81640625" style="637" customWidth="1"/>
    <col min="13827" max="13827" width="14.7265625" style="637" customWidth="1"/>
    <col min="13828" max="13828" width="11.453125" style="637" customWidth="1"/>
    <col min="13829" max="13829" width="13.54296875" style="637" customWidth="1"/>
    <col min="13830" max="13830" width="12.7265625" style="637" customWidth="1"/>
    <col min="13831" max="13831" width="14.1796875" style="637" customWidth="1"/>
    <col min="13832" max="13832" width="5.81640625" style="637" customWidth="1"/>
    <col min="13833" max="13833" width="6.26953125" style="637" customWidth="1"/>
    <col min="13834" max="13834" width="13.453125" style="637" customWidth="1"/>
    <col min="13835" max="13835" width="13.26953125" style="637" customWidth="1"/>
    <col min="13836" max="13836" width="13.81640625" style="637" customWidth="1"/>
    <col min="13837" max="13837" width="13.54296875" style="637" customWidth="1"/>
    <col min="13838" max="13838" width="13" style="637" customWidth="1"/>
    <col min="13839" max="13840" width="13.453125" style="637" customWidth="1"/>
    <col min="13841" max="13841" width="13.54296875" style="637" customWidth="1"/>
    <col min="13842" max="13842" width="8.453125" style="637" customWidth="1"/>
    <col min="13843" max="13843" width="4.1796875" style="637" customWidth="1"/>
    <col min="13844" max="14078" width="9.1796875" style="637"/>
    <col min="14079" max="14079" width="7.81640625" style="637" customWidth="1"/>
    <col min="14080" max="14080" width="35.54296875" style="637" customWidth="1"/>
    <col min="14081" max="14081" width="15.54296875" style="637" customWidth="1"/>
    <col min="14082" max="14082" width="14.81640625" style="637" customWidth="1"/>
    <col min="14083" max="14083" width="14.7265625" style="637" customWidth="1"/>
    <col min="14084" max="14084" width="11.453125" style="637" customWidth="1"/>
    <col min="14085" max="14085" width="13.54296875" style="637" customWidth="1"/>
    <col min="14086" max="14086" width="12.7265625" style="637" customWidth="1"/>
    <col min="14087" max="14087" width="14.1796875" style="637" customWidth="1"/>
    <col min="14088" max="14088" width="5.81640625" style="637" customWidth="1"/>
    <col min="14089" max="14089" width="6.26953125" style="637" customWidth="1"/>
    <col min="14090" max="14090" width="13.453125" style="637" customWidth="1"/>
    <col min="14091" max="14091" width="13.26953125" style="637" customWidth="1"/>
    <col min="14092" max="14092" width="13.81640625" style="637" customWidth="1"/>
    <col min="14093" max="14093" width="13.54296875" style="637" customWidth="1"/>
    <col min="14094" max="14094" width="13" style="637" customWidth="1"/>
    <col min="14095" max="14096" width="13.453125" style="637" customWidth="1"/>
    <col min="14097" max="14097" width="13.54296875" style="637" customWidth="1"/>
    <col min="14098" max="14098" width="8.453125" style="637" customWidth="1"/>
    <col min="14099" max="14099" width="4.1796875" style="637" customWidth="1"/>
    <col min="14100" max="14334" width="9.1796875" style="637"/>
    <col min="14335" max="14335" width="7.81640625" style="637" customWidth="1"/>
    <col min="14336" max="14336" width="35.54296875" style="637" customWidth="1"/>
    <col min="14337" max="14337" width="15.54296875" style="637" customWidth="1"/>
    <col min="14338" max="14338" width="14.81640625" style="637" customWidth="1"/>
    <col min="14339" max="14339" width="14.7265625" style="637" customWidth="1"/>
    <col min="14340" max="14340" width="11.453125" style="637" customWidth="1"/>
    <col min="14341" max="14341" width="13.54296875" style="637" customWidth="1"/>
    <col min="14342" max="14342" width="12.7265625" style="637" customWidth="1"/>
    <col min="14343" max="14343" width="14.1796875" style="637" customWidth="1"/>
    <col min="14344" max="14344" width="5.81640625" style="637" customWidth="1"/>
    <col min="14345" max="14345" width="6.26953125" style="637" customWidth="1"/>
    <col min="14346" max="14346" width="13.453125" style="637" customWidth="1"/>
    <col min="14347" max="14347" width="13.26953125" style="637" customWidth="1"/>
    <col min="14348" max="14348" width="13.81640625" style="637" customWidth="1"/>
    <col min="14349" max="14349" width="13.54296875" style="637" customWidth="1"/>
    <col min="14350" max="14350" width="13" style="637" customWidth="1"/>
    <col min="14351" max="14352" width="13.453125" style="637" customWidth="1"/>
    <col min="14353" max="14353" width="13.54296875" style="637" customWidth="1"/>
    <col min="14354" max="14354" width="8.453125" style="637" customWidth="1"/>
    <col min="14355" max="14355" width="4.1796875" style="637" customWidth="1"/>
    <col min="14356" max="14590" width="9.1796875" style="637"/>
    <col min="14591" max="14591" width="7.81640625" style="637" customWidth="1"/>
    <col min="14592" max="14592" width="35.54296875" style="637" customWidth="1"/>
    <col min="14593" max="14593" width="15.54296875" style="637" customWidth="1"/>
    <col min="14594" max="14594" width="14.81640625" style="637" customWidth="1"/>
    <col min="14595" max="14595" width="14.7265625" style="637" customWidth="1"/>
    <col min="14596" max="14596" width="11.453125" style="637" customWidth="1"/>
    <col min="14597" max="14597" width="13.54296875" style="637" customWidth="1"/>
    <col min="14598" max="14598" width="12.7265625" style="637" customWidth="1"/>
    <col min="14599" max="14599" width="14.1796875" style="637" customWidth="1"/>
    <col min="14600" max="14600" width="5.81640625" style="637" customWidth="1"/>
    <col min="14601" max="14601" width="6.26953125" style="637" customWidth="1"/>
    <col min="14602" max="14602" width="13.453125" style="637" customWidth="1"/>
    <col min="14603" max="14603" width="13.26953125" style="637" customWidth="1"/>
    <col min="14604" max="14604" width="13.81640625" style="637" customWidth="1"/>
    <col min="14605" max="14605" width="13.54296875" style="637" customWidth="1"/>
    <col min="14606" max="14606" width="13" style="637" customWidth="1"/>
    <col min="14607" max="14608" width="13.453125" style="637" customWidth="1"/>
    <col min="14609" max="14609" width="13.54296875" style="637" customWidth="1"/>
    <col min="14610" max="14610" width="8.453125" style="637" customWidth="1"/>
    <col min="14611" max="14611" width="4.1796875" style="637" customWidth="1"/>
    <col min="14612" max="14846" width="9.1796875" style="637"/>
    <col min="14847" max="14847" width="7.81640625" style="637" customWidth="1"/>
    <col min="14848" max="14848" width="35.54296875" style="637" customWidth="1"/>
    <col min="14849" max="14849" width="15.54296875" style="637" customWidth="1"/>
    <col min="14850" max="14850" width="14.81640625" style="637" customWidth="1"/>
    <col min="14851" max="14851" width="14.7265625" style="637" customWidth="1"/>
    <col min="14852" max="14852" width="11.453125" style="637" customWidth="1"/>
    <col min="14853" max="14853" width="13.54296875" style="637" customWidth="1"/>
    <col min="14854" max="14854" width="12.7265625" style="637" customWidth="1"/>
    <col min="14855" max="14855" width="14.1796875" style="637" customWidth="1"/>
    <col min="14856" max="14856" width="5.81640625" style="637" customWidth="1"/>
    <col min="14857" max="14857" width="6.26953125" style="637" customWidth="1"/>
    <col min="14858" max="14858" width="13.453125" style="637" customWidth="1"/>
    <col min="14859" max="14859" width="13.26953125" style="637" customWidth="1"/>
    <col min="14860" max="14860" width="13.81640625" style="637" customWidth="1"/>
    <col min="14861" max="14861" width="13.54296875" style="637" customWidth="1"/>
    <col min="14862" max="14862" width="13" style="637" customWidth="1"/>
    <col min="14863" max="14864" width="13.453125" style="637" customWidth="1"/>
    <col min="14865" max="14865" width="13.54296875" style="637" customWidth="1"/>
    <col min="14866" max="14866" width="8.453125" style="637" customWidth="1"/>
    <col min="14867" max="14867" width="4.1796875" style="637" customWidth="1"/>
    <col min="14868" max="15102" width="9.1796875" style="637"/>
    <col min="15103" max="15103" width="7.81640625" style="637" customWidth="1"/>
    <col min="15104" max="15104" width="35.54296875" style="637" customWidth="1"/>
    <col min="15105" max="15105" width="15.54296875" style="637" customWidth="1"/>
    <col min="15106" max="15106" width="14.81640625" style="637" customWidth="1"/>
    <col min="15107" max="15107" width="14.7265625" style="637" customWidth="1"/>
    <col min="15108" max="15108" width="11.453125" style="637" customWidth="1"/>
    <col min="15109" max="15109" width="13.54296875" style="637" customWidth="1"/>
    <col min="15110" max="15110" width="12.7265625" style="637" customWidth="1"/>
    <col min="15111" max="15111" width="14.1796875" style="637" customWidth="1"/>
    <col min="15112" max="15112" width="5.81640625" style="637" customWidth="1"/>
    <col min="15113" max="15113" width="6.26953125" style="637" customWidth="1"/>
    <col min="15114" max="15114" width="13.453125" style="637" customWidth="1"/>
    <col min="15115" max="15115" width="13.26953125" style="637" customWidth="1"/>
    <col min="15116" max="15116" width="13.81640625" style="637" customWidth="1"/>
    <col min="15117" max="15117" width="13.54296875" style="637" customWidth="1"/>
    <col min="15118" max="15118" width="13" style="637" customWidth="1"/>
    <col min="15119" max="15120" width="13.453125" style="637" customWidth="1"/>
    <col min="15121" max="15121" width="13.54296875" style="637" customWidth="1"/>
    <col min="15122" max="15122" width="8.453125" style="637" customWidth="1"/>
    <col min="15123" max="15123" width="4.1796875" style="637" customWidth="1"/>
    <col min="15124" max="15358" width="9.1796875" style="637"/>
    <col min="15359" max="15359" width="7.81640625" style="637" customWidth="1"/>
    <col min="15360" max="15360" width="35.54296875" style="637" customWidth="1"/>
    <col min="15361" max="15361" width="15.54296875" style="637" customWidth="1"/>
    <col min="15362" max="15362" width="14.81640625" style="637" customWidth="1"/>
    <col min="15363" max="15363" width="14.7265625" style="637" customWidth="1"/>
    <col min="15364" max="15364" width="11.453125" style="637" customWidth="1"/>
    <col min="15365" max="15365" width="13.54296875" style="637" customWidth="1"/>
    <col min="15366" max="15366" width="12.7265625" style="637" customWidth="1"/>
    <col min="15367" max="15367" width="14.1796875" style="637" customWidth="1"/>
    <col min="15368" max="15368" width="5.81640625" style="637" customWidth="1"/>
    <col min="15369" max="15369" width="6.26953125" style="637" customWidth="1"/>
    <col min="15370" max="15370" width="13.453125" style="637" customWidth="1"/>
    <col min="15371" max="15371" width="13.26953125" style="637" customWidth="1"/>
    <col min="15372" max="15372" width="13.81640625" style="637" customWidth="1"/>
    <col min="15373" max="15373" width="13.54296875" style="637" customWidth="1"/>
    <col min="15374" max="15374" width="13" style="637" customWidth="1"/>
    <col min="15375" max="15376" width="13.453125" style="637" customWidth="1"/>
    <col min="15377" max="15377" width="13.54296875" style="637" customWidth="1"/>
    <col min="15378" max="15378" width="8.453125" style="637" customWidth="1"/>
    <col min="15379" max="15379" width="4.1796875" style="637" customWidth="1"/>
    <col min="15380" max="15614" width="9.1796875" style="637"/>
    <col min="15615" max="15615" width="7.81640625" style="637" customWidth="1"/>
    <col min="15616" max="15616" width="35.54296875" style="637" customWidth="1"/>
    <col min="15617" max="15617" width="15.54296875" style="637" customWidth="1"/>
    <col min="15618" max="15618" width="14.81640625" style="637" customWidth="1"/>
    <col min="15619" max="15619" width="14.7265625" style="637" customWidth="1"/>
    <col min="15620" max="15620" width="11.453125" style="637" customWidth="1"/>
    <col min="15621" max="15621" width="13.54296875" style="637" customWidth="1"/>
    <col min="15622" max="15622" width="12.7265625" style="637" customWidth="1"/>
    <col min="15623" max="15623" width="14.1796875" style="637" customWidth="1"/>
    <col min="15624" max="15624" width="5.81640625" style="637" customWidth="1"/>
    <col min="15625" max="15625" width="6.26953125" style="637" customWidth="1"/>
    <col min="15626" max="15626" width="13.453125" style="637" customWidth="1"/>
    <col min="15627" max="15627" width="13.26953125" style="637" customWidth="1"/>
    <col min="15628" max="15628" width="13.81640625" style="637" customWidth="1"/>
    <col min="15629" max="15629" width="13.54296875" style="637" customWidth="1"/>
    <col min="15630" max="15630" width="13" style="637" customWidth="1"/>
    <col min="15631" max="15632" width="13.453125" style="637" customWidth="1"/>
    <col min="15633" max="15633" width="13.54296875" style="637" customWidth="1"/>
    <col min="15634" max="15634" width="8.453125" style="637" customWidth="1"/>
    <col min="15635" max="15635" width="4.1796875" style="637" customWidth="1"/>
    <col min="15636" max="15870" width="9.1796875" style="637"/>
    <col min="15871" max="15871" width="7.81640625" style="637" customWidth="1"/>
    <col min="15872" max="15872" width="35.54296875" style="637" customWidth="1"/>
    <col min="15873" max="15873" width="15.54296875" style="637" customWidth="1"/>
    <col min="15874" max="15874" width="14.81640625" style="637" customWidth="1"/>
    <col min="15875" max="15875" width="14.7265625" style="637" customWidth="1"/>
    <col min="15876" max="15876" width="11.453125" style="637" customWidth="1"/>
    <col min="15877" max="15877" width="13.54296875" style="637" customWidth="1"/>
    <col min="15878" max="15878" width="12.7265625" style="637" customWidth="1"/>
    <col min="15879" max="15879" width="14.1796875" style="637" customWidth="1"/>
    <col min="15880" max="15880" width="5.81640625" style="637" customWidth="1"/>
    <col min="15881" max="15881" width="6.26953125" style="637" customWidth="1"/>
    <col min="15882" max="15882" width="13.453125" style="637" customWidth="1"/>
    <col min="15883" max="15883" width="13.26953125" style="637" customWidth="1"/>
    <col min="15884" max="15884" width="13.81640625" style="637" customWidth="1"/>
    <col min="15885" max="15885" width="13.54296875" style="637" customWidth="1"/>
    <col min="15886" max="15886" width="13" style="637" customWidth="1"/>
    <col min="15887" max="15888" width="13.453125" style="637" customWidth="1"/>
    <col min="15889" max="15889" width="13.54296875" style="637" customWidth="1"/>
    <col min="15890" max="15890" width="8.453125" style="637" customWidth="1"/>
    <col min="15891" max="15891" width="4.1796875" style="637" customWidth="1"/>
    <col min="15892" max="16126" width="9.1796875" style="637"/>
    <col min="16127" max="16127" width="7.81640625" style="637" customWidth="1"/>
    <col min="16128" max="16128" width="35.54296875" style="637" customWidth="1"/>
    <col min="16129" max="16129" width="15.54296875" style="637" customWidth="1"/>
    <col min="16130" max="16130" width="14.81640625" style="637" customWidth="1"/>
    <col min="16131" max="16131" width="14.7265625" style="637" customWidth="1"/>
    <col min="16132" max="16132" width="11.453125" style="637" customWidth="1"/>
    <col min="16133" max="16133" width="13.54296875" style="637" customWidth="1"/>
    <col min="16134" max="16134" width="12.7265625" style="637" customWidth="1"/>
    <col min="16135" max="16135" width="14.1796875" style="637" customWidth="1"/>
    <col min="16136" max="16136" width="5.81640625" style="637" customWidth="1"/>
    <col min="16137" max="16137" width="6.26953125" style="637" customWidth="1"/>
    <col min="16138" max="16138" width="13.453125" style="637" customWidth="1"/>
    <col min="16139" max="16139" width="13.26953125" style="637" customWidth="1"/>
    <col min="16140" max="16140" width="13.81640625" style="637" customWidth="1"/>
    <col min="16141" max="16141" width="13.54296875" style="637" customWidth="1"/>
    <col min="16142" max="16142" width="13" style="637" customWidth="1"/>
    <col min="16143" max="16144" width="13.453125" style="637" customWidth="1"/>
    <col min="16145" max="16145" width="13.54296875" style="637" customWidth="1"/>
    <col min="16146" max="16146" width="8.453125" style="637" customWidth="1"/>
    <col min="16147" max="16147" width="4.1796875" style="637" customWidth="1"/>
    <col min="16148" max="16382" width="9.1796875" style="637"/>
    <col min="16383" max="16384" width="9.1796875" style="637" customWidth="1"/>
  </cols>
  <sheetData>
    <row r="1" spans="1:21" x14ac:dyDescent="0.35">
      <c r="A1" s="911"/>
      <c r="B1" s="911"/>
      <c r="C1" s="911"/>
      <c r="D1" s="635"/>
      <c r="P1" s="908" t="s">
        <v>553</v>
      </c>
      <c r="Q1" s="908"/>
      <c r="R1" s="908"/>
      <c r="S1" s="908"/>
      <c r="T1" s="908"/>
    </row>
    <row r="2" spans="1:21" x14ac:dyDescent="0.35">
      <c r="A2" s="909"/>
      <c r="B2" s="909"/>
      <c r="C2" s="909"/>
      <c r="D2" s="638"/>
      <c r="T2" s="640"/>
    </row>
    <row r="3" spans="1:21" x14ac:dyDescent="0.35">
      <c r="T3" s="640"/>
    </row>
    <row r="4" spans="1:21" ht="19.5" customHeight="1" x14ac:dyDescent="0.35">
      <c r="A4" s="860" t="s">
        <v>3114</v>
      </c>
      <c r="B4" s="860"/>
      <c r="C4" s="860"/>
      <c r="D4" s="860"/>
      <c r="E4" s="860"/>
      <c r="F4" s="860"/>
      <c r="G4" s="860"/>
      <c r="H4" s="860"/>
      <c r="I4" s="860"/>
      <c r="J4" s="860"/>
      <c r="K4" s="860"/>
      <c r="L4" s="860"/>
      <c r="M4" s="860"/>
      <c r="N4" s="860"/>
      <c r="O4" s="860"/>
      <c r="P4" s="860"/>
      <c r="Q4" s="860"/>
      <c r="R4" s="860"/>
      <c r="S4" s="860"/>
      <c r="T4" s="860"/>
    </row>
    <row r="5" spans="1:21" ht="19.5" customHeight="1" x14ac:dyDescent="0.35">
      <c r="A5" s="874" t="str">
        <f>+'NĐ31- Biểu 54- QT chi-cq'!A5</f>
        <v>(Kèm theo Quyết đinh số 892/QĐ-UBND ngày 07/4/2026 của UBND xã Đoàn Đào)</v>
      </c>
      <c r="B5" s="874"/>
      <c r="C5" s="874"/>
      <c r="D5" s="874"/>
      <c r="E5" s="874"/>
      <c r="F5" s="874"/>
      <c r="G5" s="874"/>
      <c r="H5" s="874"/>
      <c r="I5" s="874"/>
      <c r="J5" s="874"/>
      <c r="K5" s="874"/>
      <c r="L5" s="874"/>
      <c r="M5" s="874"/>
      <c r="N5" s="874"/>
      <c r="O5" s="874"/>
      <c r="P5" s="874"/>
      <c r="Q5" s="874"/>
      <c r="R5" s="874"/>
      <c r="S5" s="874"/>
      <c r="T5" s="874"/>
    </row>
    <row r="6" spans="1:21" ht="15.5" customHeight="1" x14ac:dyDescent="0.35">
      <c r="B6" s="643"/>
      <c r="D6" s="644"/>
      <c r="E6" s="644"/>
      <c r="Q6" s="910" t="s">
        <v>191</v>
      </c>
      <c r="R6" s="910"/>
      <c r="S6" s="910"/>
      <c r="T6" s="910"/>
    </row>
    <row r="7" spans="1:21" x14ac:dyDescent="0.35">
      <c r="A7" s="855" t="s">
        <v>51</v>
      </c>
      <c r="B7" s="855" t="s">
        <v>536</v>
      </c>
      <c r="C7" s="904" t="s">
        <v>404</v>
      </c>
      <c r="D7" s="904" t="s">
        <v>382</v>
      </c>
      <c r="E7" s="904" t="s">
        <v>493</v>
      </c>
      <c r="F7" s="904" t="s">
        <v>501</v>
      </c>
      <c r="G7" s="904" t="s">
        <v>208</v>
      </c>
      <c r="H7" s="904" t="s">
        <v>209</v>
      </c>
      <c r="I7" s="904" t="s">
        <v>510</v>
      </c>
      <c r="J7" s="904" t="s">
        <v>511</v>
      </c>
      <c r="K7" s="904" t="s">
        <v>512</v>
      </c>
      <c r="L7" s="904" t="s">
        <v>513</v>
      </c>
      <c r="M7" s="904" t="s">
        <v>514</v>
      </c>
      <c r="N7" s="904" t="s">
        <v>221</v>
      </c>
      <c r="O7" s="905" t="s">
        <v>286</v>
      </c>
      <c r="P7" s="905"/>
      <c r="Q7" s="906" t="s">
        <v>515</v>
      </c>
      <c r="R7" s="904" t="s">
        <v>516</v>
      </c>
      <c r="S7" s="904" t="s">
        <v>403</v>
      </c>
      <c r="T7" s="903" t="s">
        <v>438</v>
      </c>
    </row>
    <row r="8" spans="1:21" ht="60" x14ac:dyDescent="0.35">
      <c r="A8" s="855"/>
      <c r="B8" s="855"/>
      <c r="C8" s="904"/>
      <c r="D8" s="904"/>
      <c r="E8" s="904"/>
      <c r="F8" s="904"/>
      <c r="G8" s="904"/>
      <c r="H8" s="904"/>
      <c r="I8" s="904"/>
      <c r="J8" s="904"/>
      <c r="K8" s="904"/>
      <c r="L8" s="904"/>
      <c r="M8" s="904"/>
      <c r="N8" s="904"/>
      <c r="O8" s="645" t="s">
        <v>554</v>
      </c>
      <c r="P8" s="645" t="s">
        <v>552</v>
      </c>
      <c r="Q8" s="907"/>
      <c r="R8" s="904"/>
      <c r="S8" s="904"/>
      <c r="T8" s="903"/>
    </row>
    <row r="9" spans="1:21" s="648" customFormat="1" ht="23.5" customHeight="1" x14ac:dyDescent="0.35">
      <c r="A9" s="646" t="s">
        <v>61</v>
      </c>
      <c r="B9" s="646" t="s">
        <v>62</v>
      </c>
      <c r="C9" s="633">
        <v>1</v>
      </c>
      <c r="D9" s="633">
        <v>2</v>
      </c>
      <c r="E9" s="633">
        <v>3</v>
      </c>
      <c r="F9" s="633">
        <v>4</v>
      </c>
      <c r="G9" s="633">
        <v>5</v>
      </c>
      <c r="H9" s="633">
        <v>6</v>
      </c>
      <c r="I9" s="633">
        <v>7</v>
      </c>
      <c r="J9" s="633">
        <v>8</v>
      </c>
      <c r="K9" s="633">
        <v>9</v>
      </c>
      <c r="L9" s="633">
        <v>10</v>
      </c>
      <c r="M9" s="633">
        <v>11</v>
      </c>
      <c r="N9" s="633">
        <v>12</v>
      </c>
      <c r="O9" s="633">
        <v>13</v>
      </c>
      <c r="P9" s="633">
        <v>14</v>
      </c>
      <c r="Q9" s="633">
        <v>15</v>
      </c>
      <c r="R9" s="633">
        <v>16</v>
      </c>
      <c r="S9" s="633">
        <v>17</v>
      </c>
      <c r="T9" s="647" t="s">
        <v>555</v>
      </c>
    </row>
    <row r="10" spans="1:21" s="627" customFormat="1" ht="27" customHeight="1" x14ac:dyDescent="0.35">
      <c r="A10" s="649"/>
      <c r="B10" s="650" t="s">
        <v>370</v>
      </c>
      <c r="C10" s="621">
        <f>C11+C15</f>
        <v>146419620277</v>
      </c>
      <c r="D10" s="621">
        <f t="shared" ref="D10:S10" si="0">D11+D15</f>
        <v>137868831143</v>
      </c>
      <c r="E10" s="621">
        <f t="shared" si="0"/>
        <v>63521594392</v>
      </c>
      <c r="F10" s="621">
        <f t="shared" si="0"/>
        <v>0</v>
      </c>
      <c r="G10" s="621">
        <f t="shared" si="0"/>
        <v>671881547</v>
      </c>
      <c r="H10" s="621">
        <f t="shared" si="0"/>
        <v>1386319098</v>
      </c>
      <c r="I10" s="621">
        <f t="shared" si="0"/>
        <v>10045593430</v>
      </c>
      <c r="J10" s="621">
        <f t="shared" si="0"/>
        <v>1987372490</v>
      </c>
      <c r="K10" s="621">
        <f t="shared" si="0"/>
        <v>302896000</v>
      </c>
      <c r="L10" s="621">
        <f t="shared" si="0"/>
        <v>266871600</v>
      </c>
      <c r="M10" s="621">
        <f t="shared" si="0"/>
        <v>2608494007</v>
      </c>
      <c r="N10" s="621">
        <f t="shared" si="0"/>
        <v>4949961000</v>
      </c>
      <c r="O10" s="621">
        <f t="shared" si="0"/>
        <v>3958864000</v>
      </c>
      <c r="P10" s="621">
        <f t="shared" si="0"/>
        <v>991097000</v>
      </c>
      <c r="Q10" s="621">
        <f t="shared" si="0"/>
        <v>40387497761</v>
      </c>
      <c r="R10" s="621">
        <f t="shared" si="0"/>
        <v>11740349818</v>
      </c>
      <c r="S10" s="621">
        <f t="shared" si="0"/>
        <v>0</v>
      </c>
      <c r="T10" s="651"/>
    </row>
    <row r="11" spans="1:21" s="652" customFormat="1" ht="27" customHeight="1" x14ac:dyDescent="0.3">
      <c r="A11" s="650" t="s">
        <v>169</v>
      </c>
      <c r="B11" s="650" t="s">
        <v>3130</v>
      </c>
      <c r="C11" s="621">
        <f>SUM(C12:C14)</f>
        <v>81203251232</v>
      </c>
      <c r="D11" s="621">
        <f t="shared" ref="D11:S11" si="1">SUM(D12:D14)</f>
        <v>73526499661</v>
      </c>
      <c r="E11" s="621">
        <f t="shared" si="1"/>
        <v>25800000</v>
      </c>
      <c r="F11" s="621">
        <f t="shared" si="1"/>
        <v>0</v>
      </c>
      <c r="G11" s="621">
        <f t="shared" si="1"/>
        <v>671881547</v>
      </c>
      <c r="H11" s="621">
        <f t="shared" si="1"/>
        <v>1386319098</v>
      </c>
      <c r="I11" s="621">
        <f t="shared" si="1"/>
        <v>10045593430</v>
      </c>
      <c r="J11" s="621">
        <f t="shared" si="1"/>
        <v>1588440000</v>
      </c>
      <c r="K11" s="621">
        <f t="shared" si="1"/>
        <v>122163000</v>
      </c>
      <c r="L11" s="621">
        <f t="shared" si="1"/>
        <v>0</v>
      </c>
      <c r="M11" s="621">
        <f t="shared" si="1"/>
        <v>2608494007</v>
      </c>
      <c r="N11" s="621">
        <f t="shared" si="1"/>
        <v>4949961000</v>
      </c>
      <c r="O11" s="621">
        <f t="shared" si="1"/>
        <v>3958864000</v>
      </c>
      <c r="P11" s="621">
        <f t="shared" si="1"/>
        <v>991097000</v>
      </c>
      <c r="Q11" s="621">
        <f t="shared" si="1"/>
        <v>40387497761</v>
      </c>
      <c r="R11" s="621">
        <f t="shared" si="1"/>
        <v>11740349818</v>
      </c>
      <c r="S11" s="621">
        <f t="shared" si="1"/>
        <v>0</v>
      </c>
      <c r="T11" s="651"/>
    </row>
    <row r="12" spans="1:21" s="627" customFormat="1" ht="27" customHeight="1" x14ac:dyDescent="0.35">
      <c r="A12" s="624">
        <v>1</v>
      </c>
      <c r="B12" s="625" t="s">
        <v>3126</v>
      </c>
      <c r="C12" s="616">
        <v>7809781227</v>
      </c>
      <c r="D12" s="616">
        <f>6101414134</f>
        <v>6101414134</v>
      </c>
      <c r="E12" s="653"/>
      <c r="F12" s="616"/>
      <c r="G12" s="616"/>
      <c r="H12" s="616"/>
      <c r="I12" s="616"/>
      <c r="J12" s="616"/>
      <c r="K12" s="616"/>
      <c r="L12" s="616"/>
      <c r="M12" s="616"/>
      <c r="N12" s="616">
        <f>SUM(O12:P12)</f>
        <v>0</v>
      </c>
      <c r="O12" s="616"/>
      <c r="P12" s="616"/>
      <c r="Q12" s="616">
        <f>D12</f>
        <v>6101414134</v>
      </c>
      <c r="R12" s="616"/>
      <c r="S12" s="616"/>
      <c r="T12" s="634"/>
      <c r="U12" s="841">
        <f>C12-D12</f>
        <v>1708367093</v>
      </c>
    </row>
    <row r="13" spans="1:21" s="627" customFormat="1" ht="27" customHeight="1" x14ac:dyDescent="0.35">
      <c r="A13" s="624">
        <v>2</v>
      </c>
      <c r="B13" s="625" t="s">
        <v>3127</v>
      </c>
      <c r="C13" s="616">
        <v>3444903109</v>
      </c>
      <c r="D13" s="616">
        <v>3440366024</v>
      </c>
      <c r="E13" s="653"/>
      <c r="F13" s="616"/>
      <c r="G13" s="616"/>
      <c r="H13" s="616"/>
      <c r="I13" s="616"/>
      <c r="J13" s="616"/>
      <c r="K13" s="616"/>
      <c r="L13" s="616"/>
      <c r="M13" s="616"/>
      <c r="N13" s="616">
        <f t="shared" ref="N13:N14" si="2">SUM(O13:P13)</f>
        <v>0</v>
      </c>
      <c r="O13" s="616"/>
      <c r="P13" s="616"/>
      <c r="Q13" s="616">
        <f>D13</f>
        <v>3440366024</v>
      </c>
      <c r="R13" s="616"/>
      <c r="S13" s="616"/>
      <c r="T13" s="634"/>
      <c r="U13" s="841">
        <f>C13-D13</f>
        <v>4537085</v>
      </c>
    </row>
    <row r="14" spans="1:21" s="627" customFormat="1" ht="27" customHeight="1" x14ac:dyDescent="0.35">
      <c r="A14" s="624">
        <v>3</v>
      </c>
      <c r="B14" s="625" t="s">
        <v>3128</v>
      </c>
      <c r="C14" s="616">
        <v>69948566896</v>
      </c>
      <c r="D14" s="616">
        <v>63984719503</v>
      </c>
      <c r="E14" s="626">
        <v>25800000</v>
      </c>
      <c r="F14" s="616"/>
      <c r="G14" s="616">
        <f>633587547+38294000</f>
        <v>671881547</v>
      </c>
      <c r="H14" s="616">
        <f>1172844098+213475000</f>
        <v>1386319098</v>
      </c>
      <c r="I14" s="616">
        <f>4137000000+3851642680+5159700+1851159450+200631600</f>
        <v>10045593430</v>
      </c>
      <c r="J14" s="616">
        <f>1491110000+22260000+75070000</f>
        <v>1588440000</v>
      </c>
      <c r="K14" s="616">
        <v>122163000</v>
      </c>
      <c r="L14" s="616"/>
      <c r="M14" s="616">
        <f>2045508447+562985560</f>
        <v>2608494007</v>
      </c>
      <c r="N14" s="616">
        <f t="shared" si="2"/>
        <v>4949961000</v>
      </c>
      <c r="O14" s="616">
        <f>2492106000+49788000+1416970000</f>
        <v>3958864000</v>
      </c>
      <c r="P14" s="616">
        <f>70000000+142603000+260620000+484749000+33125000</f>
        <v>991097000</v>
      </c>
      <c r="Q14" s="616">
        <f>7311775575+10000000+14958984668+420423500+1014736910+411440500+3774485812+1080114750+1863755888</f>
        <v>30845717603</v>
      </c>
      <c r="R14" s="616">
        <f>986226400+6216834700+12000000+773328718+751760000+2260200000+302000000+438000000</f>
        <v>11740349818</v>
      </c>
      <c r="S14" s="616"/>
      <c r="T14" s="634"/>
    </row>
    <row r="15" spans="1:21" s="627" customFormat="1" ht="27" customHeight="1" x14ac:dyDescent="0.35">
      <c r="A15" s="650" t="s">
        <v>125</v>
      </c>
      <c r="B15" s="654" t="s">
        <v>3131</v>
      </c>
      <c r="C15" s="621">
        <f>SUM(C16:C23)</f>
        <v>65216369045</v>
      </c>
      <c r="D15" s="621">
        <f t="shared" ref="D15:S15" si="3">SUM(D16:D23)</f>
        <v>64342331482</v>
      </c>
      <c r="E15" s="621">
        <f t="shared" si="3"/>
        <v>63495794392</v>
      </c>
      <c r="F15" s="621">
        <f t="shared" si="3"/>
        <v>0</v>
      </c>
      <c r="G15" s="621">
        <f t="shared" si="3"/>
        <v>0</v>
      </c>
      <c r="H15" s="621">
        <f t="shared" si="3"/>
        <v>0</v>
      </c>
      <c r="I15" s="621">
        <f t="shared" si="3"/>
        <v>0</v>
      </c>
      <c r="J15" s="621">
        <f t="shared" si="3"/>
        <v>398932490</v>
      </c>
      <c r="K15" s="621">
        <f t="shared" si="3"/>
        <v>180733000</v>
      </c>
      <c r="L15" s="621">
        <f t="shared" si="3"/>
        <v>266871600</v>
      </c>
      <c r="M15" s="621">
        <f t="shared" si="3"/>
        <v>0</v>
      </c>
      <c r="N15" s="621">
        <f t="shared" si="3"/>
        <v>0</v>
      </c>
      <c r="O15" s="621">
        <f t="shared" si="3"/>
        <v>0</v>
      </c>
      <c r="P15" s="621">
        <f t="shared" si="3"/>
        <v>0</v>
      </c>
      <c r="Q15" s="621">
        <f t="shared" si="3"/>
        <v>0</v>
      </c>
      <c r="R15" s="621">
        <f t="shared" si="3"/>
        <v>0</v>
      </c>
      <c r="S15" s="621">
        <f t="shared" si="3"/>
        <v>0</v>
      </c>
      <c r="T15" s="634"/>
    </row>
    <row r="16" spans="1:21" s="627" customFormat="1" ht="27" customHeight="1" x14ac:dyDescent="0.35">
      <c r="A16" s="624">
        <v>1</v>
      </c>
      <c r="B16" s="625" t="s">
        <v>3129</v>
      </c>
      <c r="C16" s="616">
        <v>846537090</v>
      </c>
      <c r="D16" s="616">
        <v>846537090</v>
      </c>
      <c r="E16" s="653"/>
      <c r="F16" s="616"/>
      <c r="G16" s="616"/>
      <c r="H16" s="616"/>
      <c r="I16" s="616"/>
      <c r="J16" s="616">
        <f>18130000+226688570+118340000+35773920</f>
        <v>398932490</v>
      </c>
      <c r="K16" s="616">
        <f>65733000+115000000</f>
        <v>180733000</v>
      </c>
      <c r="L16" s="616">
        <f>240000000+26871600</f>
        <v>266871600</v>
      </c>
      <c r="M16" s="616"/>
      <c r="N16" s="616"/>
      <c r="O16" s="616"/>
      <c r="P16" s="616"/>
      <c r="Q16" s="616"/>
      <c r="R16" s="616"/>
      <c r="S16" s="616"/>
      <c r="T16" s="634"/>
    </row>
    <row r="17" spans="1:20" s="627" customFormat="1" ht="27" customHeight="1" x14ac:dyDescent="0.35">
      <c r="A17" s="624">
        <v>2</v>
      </c>
      <c r="B17" s="655" t="s">
        <v>3132</v>
      </c>
      <c r="C17" s="616">
        <v>7815297185</v>
      </c>
      <c r="D17" s="616">
        <v>7727297187</v>
      </c>
      <c r="E17" s="653">
        <f t="shared" ref="E17:E23" si="4">D17</f>
        <v>7727297187</v>
      </c>
      <c r="F17" s="616"/>
      <c r="G17" s="616"/>
      <c r="H17" s="616"/>
      <c r="I17" s="616"/>
      <c r="J17" s="616"/>
      <c r="K17" s="616"/>
      <c r="L17" s="616"/>
      <c r="M17" s="616"/>
      <c r="N17" s="616"/>
      <c r="O17" s="616"/>
      <c r="P17" s="616"/>
      <c r="Q17" s="616"/>
      <c r="R17" s="616"/>
      <c r="S17" s="616"/>
      <c r="T17" s="634"/>
    </row>
    <row r="18" spans="1:20" s="627" customFormat="1" ht="27" customHeight="1" x14ac:dyDescent="0.35">
      <c r="A18" s="624">
        <v>3</v>
      </c>
      <c r="B18" s="655" t="s">
        <v>3133</v>
      </c>
      <c r="C18" s="616">
        <v>9244811432</v>
      </c>
      <c r="D18" s="616">
        <v>9126361933</v>
      </c>
      <c r="E18" s="653">
        <f t="shared" si="4"/>
        <v>9126361933</v>
      </c>
      <c r="F18" s="616"/>
      <c r="G18" s="616"/>
      <c r="H18" s="616"/>
      <c r="I18" s="616"/>
      <c r="J18" s="616"/>
      <c r="K18" s="616"/>
      <c r="L18" s="616"/>
      <c r="M18" s="616"/>
      <c r="N18" s="616"/>
      <c r="O18" s="616"/>
      <c r="P18" s="616"/>
      <c r="Q18" s="616"/>
      <c r="R18" s="616"/>
      <c r="S18" s="616"/>
      <c r="T18" s="634"/>
    </row>
    <row r="19" spans="1:20" s="627" customFormat="1" ht="27" customHeight="1" x14ac:dyDescent="0.35">
      <c r="A19" s="624">
        <v>4</v>
      </c>
      <c r="B19" s="655" t="s">
        <v>3134</v>
      </c>
      <c r="C19" s="616">
        <v>5587270962</v>
      </c>
      <c r="D19" s="616">
        <v>5457485672</v>
      </c>
      <c r="E19" s="653">
        <f t="shared" si="4"/>
        <v>5457485672</v>
      </c>
      <c r="F19" s="616"/>
      <c r="G19" s="616"/>
      <c r="H19" s="616"/>
      <c r="I19" s="616"/>
      <c r="J19" s="616"/>
      <c r="K19" s="616"/>
      <c r="L19" s="616"/>
      <c r="M19" s="616"/>
      <c r="N19" s="616"/>
      <c r="O19" s="616"/>
      <c r="P19" s="616"/>
      <c r="Q19" s="616"/>
      <c r="R19" s="616"/>
      <c r="S19" s="616"/>
      <c r="T19" s="634"/>
    </row>
    <row r="20" spans="1:20" s="627" customFormat="1" ht="27" customHeight="1" x14ac:dyDescent="0.35">
      <c r="A20" s="624">
        <v>5</v>
      </c>
      <c r="B20" s="655" t="s">
        <v>3135</v>
      </c>
      <c r="C20" s="616">
        <v>11947391538</v>
      </c>
      <c r="D20" s="616">
        <v>11775462402</v>
      </c>
      <c r="E20" s="653">
        <f t="shared" si="4"/>
        <v>11775462402</v>
      </c>
      <c r="F20" s="616"/>
      <c r="G20" s="616"/>
      <c r="H20" s="616"/>
      <c r="I20" s="616"/>
      <c r="J20" s="616"/>
      <c r="K20" s="616"/>
      <c r="L20" s="616"/>
      <c r="M20" s="616"/>
      <c r="N20" s="616"/>
      <c r="O20" s="616"/>
      <c r="P20" s="616"/>
      <c r="Q20" s="616"/>
      <c r="R20" s="616"/>
      <c r="S20" s="616"/>
      <c r="T20" s="634"/>
    </row>
    <row r="21" spans="1:20" s="627" customFormat="1" ht="27" customHeight="1" x14ac:dyDescent="0.35">
      <c r="A21" s="624">
        <v>6</v>
      </c>
      <c r="B21" s="655" t="s">
        <v>3136</v>
      </c>
      <c r="C21" s="616">
        <v>7797993224</v>
      </c>
      <c r="D21" s="616">
        <v>7647507991</v>
      </c>
      <c r="E21" s="653">
        <f t="shared" si="4"/>
        <v>7647507991</v>
      </c>
      <c r="F21" s="616"/>
      <c r="G21" s="616"/>
      <c r="H21" s="616"/>
      <c r="I21" s="616"/>
      <c r="J21" s="616"/>
      <c r="K21" s="616"/>
      <c r="L21" s="616"/>
      <c r="M21" s="616"/>
      <c r="N21" s="616"/>
      <c r="O21" s="616"/>
      <c r="P21" s="616"/>
      <c r="Q21" s="616"/>
      <c r="R21" s="616"/>
      <c r="S21" s="616"/>
      <c r="T21" s="634"/>
    </row>
    <row r="22" spans="1:20" s="627" customFormat="1" ht="27" customHeight="1" x14ac:dyDescent="0.35">
      <c r="A22" s="624">
        <v>7</v>
      </c>
      <c r="B22" s="655" t="s">
        <v>3137</v>
      </c>
      <c r="C22" s="616">
        <v>11340171174</v>
      </c>
      <c r="D22" s="616">
        <v>11167311551</v>
      </c>
      <c r="E22" s="653">
        <f t="shared" si="4"/>
        <v>11167311551</v>
      </c>
      <c r="F22" s="616"/>
      <c r="G22" s="616"/>
      <c r="H22" s="616"/>
      <c r="I22" s="616"/>
      <c r="J22" s="616"/>
      <c r="K22" s="616"/>
      <c r="L22" s="616"/>
      <c r="M22" s="616"/>
      <c r="N22" s="616"/>
      <c r="O22" s="616"/>
      <c r="P22" s="616"/>
      <c r="Q22" s="616"/>
      <c r="R22" s="616"/>
      <c r="S22" s="616"/>
      <c r="T22" s="634"/>
    </row>
    <row r="23" spans="1:20" s="627" customFormat="1" ht="27" customHeight="1" x14ac:dyDescent="0.35">
      <c r="A23" s="624">
        <v>8</v>
      </c>
      <c r="B23" s="655" t="s">
        <v>3138</v>
      </c>
      <c r="C23" s="616">
        <v>10636896440</v>
      </c>
      <c r="D23" s="616">
        <v>10594367656</v>
      </c>
      <c r="E23" s="653">
        <f t="shared" si="4"/>
        <v>10594367656</v>
      </c>
      <c r="F23" s="616"/>
      <c r="G23" s="616"/>
      <c r="H23" s="616"/>
      <c r="I23" s="616"/>
      <c r="J23" s="616"/>
      <c r="K23" s="616"/>
      <c r="L23" s="616"/>
      <c r="M23" s="616"/>
      <c r="N23" s="616"/>
      <c r="O23" s="616"/>
      <c r="P23" s="616"/>
      <c r="Q23" s="616"/>
      <c r="R23" s="616"/>
      <c r="S23" s="616"/>
      <c r="T23" s="634"/>
    </row>
  </sheetData>
  <mergeCells count="25">
    <mergeCell ref="A7:A8"/>
    <mergeCell ref="B7:B8"/>
    <mergeCell ref="C7:C8"/>
    <mergeCell ref="D7:D8"/>
    <mergeCell ref="A1:C1"/>
    <mergeCell ref="P1:T1"/>
    <mergeCell ref="A2:C2"/>
    <mergeCell ref="A4:T4"/>
    <mergeCell ref="A5:T5"/>
    <mergeCell ref="Q6:T6"/>
    <mergeCell ref="E7:E8"/>
    <mergeCell ref="F7:F8"/>
    <mergeCell ref="G7:G8"/>
    <mergeCell ref="H7:H8"/>
    <mergeCell ref="N7:N8"/>
    <mergeCell ref="T7:T8"/>
    <mergeCell ref="S7:S8"/>
    <mergeCell ref="I7:I8"/>
    <mergeCell ref="J7:J8"/>
    <mergeCell ref="K7:K8"/>
    <mergeCell ref="L7:L8"/>
    <mergeCell ref="M7:M8"/>
    <mergeCell ref="O7:P7"/>
    <mergeCell ref="Q7:Q8"/>
    <mergeCell ref="R7:R8"/>
  </mergeCells>
  <pageMargins left="0.49" right="0.36" top="0.75" bottom="0.45" header="0.3" footer="0.3"/>
  <pageSetup paperSize="9" scale="4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29"/>
  <sheetViews>
    <sheetView zoomScale="85" zoomScaleNormal="85" workbookViewId="0">
      <selection activeCell="G10" sqref="G10"/>
    </sheetView>
  </sheetViews>
  <sheetFormatPr defaultRowHeight="15.5" x14ac:dyDescent="0.35"/>
  <cols>
    <col min="1" max="1" width="5.7265625" style="595" customWidth="1"/>
    <col min="2" max="2" width="35.7265625" style="593" customWidth="1"/>
    <col min="3" max="3" width="15.90625" style="593" customWidth="1"/>
    <col min="4" max="4" width="7.90625" style="593" customWidth="1"/>
    <col min="5" max="5" width="14.54296875" style="593" customWidth="1"/>
    <col min="6" max="6" width="14.36328125" style="593" customWidth="1"/>
    <col min="7" max="7" width="16.7265625" style="593" customWidth="1"/>
    <col min="8" max="8" width="14.54296875" style="593" customWidth="1"/>
    <col min="9" max="9" width="13.26953125" style="593" customWidth="1"/>
    <col min="10" max="10" width="13.1796875" style="593" customWidth="1"/>
    <col min="11" max="11" width="12.6328125" style="608" customWidth="1"/>
    <col min="12" max="12" width="12.1796875" style="593" customWidth="1"/>
    <col min="13" max="249" width="9.1796875" style="593"/>
    <col min="250" max="250" width="8.7265625" style="593" customWidth="1"/>
    <col min="251" max="251" width="41.453125" style="593" customWidth="1"/>
    <col min="252" max="252" width="0" style="593" hidden="1" customWidth="1"/>
    <col min="253" max="253" width="19.1796875" style="593" customWidth="1"/>
    <col min="254" max="254" width="16.81640625" style="593" customWidth="1"/>
    <col min="255" max="256" width="18.453125" style="593" customWidth="1"/>
    <col min="257" max="257" width="15.81640625" style="593" customWidth="1"/>
    <col min="258" max="258" width="19.1796875" style="593" customWidth="1"/>
    <col min="259" max="259" width="17" style="593" customWidth="1"/>
    <col min="260" max="260" width="14.453125" style="593" customWidth="1"/>
    <col min="261" max="263" width="0" style="593" hidden="1" customWidth="1"/>
    <col min="264" max="266" width="14.54296875" style="593" customWidth="1"/>
    <col min="267" max="267" width="24.453125" style="593" customWidth="1"/>
    <col min="268" max="505" width="9.1796875" style="593"/>
    <col min="506" max="506" width="8.7265625" style="593" customWidth="1"/>
    <col min="507" max="507" width="41.453125" style="593" customWidth="1"/>
    <col min="508" max="508" width="0" style="593" hidden="1" customWidth="1"/>
    <col min="509" max="509" width="19.1796875" style="593" customWidth="1"/>
    <col min="510" max="510" width="16.81640625" style="593" customWidth="1"/>
    <col min="511" max="512" width="18.453125" style="593" customWidth="1"/>
    <col min="513" max="513" width="15.81640625" style="593" customWidth="1"/>
    <col min="514" max="514" width="19.1796875" style="593" customWidth="1"/>
    <col min="515" max="515" width="17" style="593" customWidth="1"/>
    <col min="516" max="516" width="14.453125" style="593" customWidth="1"/>
    <col min="517" max="519" width="0" style="593" hidden="1" customWidth="1"/>
    <col min="520" max="522" width="14.54296875" style="593" customWidth="1"/>
    <col min="523" max="523" width="24.453125" style="593" customWidth="1"/>
    <col min="524" max="761" width="9.1796875" style="593"/>
    <col min="762" max="762" width="8.7265625" style="593" customWidth="1"/>
    <col min="763" max="763" width="41.453125" style="593" customWidth="1"/>
    <col min="764" max="764" width="0" style="593" hidden="1" customWidth="1"/>
    <col min="765" max="765" width="19.1796875" style="593" customWidth="1"/>
    <col min="766" max="766" width="16.81640625" style="593" customWidth="1"/>
    <col min="767" max="768" width="18.453125" style="593" customWidth="1"/>
    <col min="769" max="769" width="15.81640625" style="593" customWidth="1"/>
    <col min="770" max="770" width="19.1796875" style="593" customWidth="1"/>
    <col min="771" max="771" width="17" style="593" customWidth="1"/>
    <col min="772" max="772" width="14.453125" style="593" customWidth="1"/>
    <col min="773" max="775" width="0" style="593" hidden="1" customWidth="1"/>
    <col min="776" max="778" width="14.54296875" style="593" customWidth="1"/>
    <col min="779" max="779" width="24.453125" style="593" customWidth="1"/>
    <col min="780" max="1017" width="9.1796875" style="593"/>
    <col min="1018" max="1018" width="8.7265625" style="593" customWidth="1"/>
    <col min="1019" max="1019" width="41.453125" style="593" customWidth="1"/>
    <col min="1020" max="1020" width="0" style="593" hidden="1" customWidth="1"/>
    <col min="1021" max="1021" width="19.1796875" style="593" customWidth="1"/>
    <col min="1022" max="1022" width="16.81640625" style="593" customWidth="1"/>
    <col min="1023" max="1024" width="18.453125" style="593" customWidth="1"/>
    <col min="1025" max="1025" width="15.81640625" style="593" customWidth="1"/>
    <col min="1026" max="1026" width="19.1796875" style="593" customWidth="1"/>
    <col min="1027" max="1027" width="17" style="593" customWidth="1"/>
    <col min="1028" max="1028" width="14.453125" style="593" customWidth="1"/>
    <col min="1029" max="1031" width="0" style="593" hidden="1" customWidth="1"/>
    <col min="1032" max="1034" width="14.54296875" style="593" customWidth="1"/>
    <col min="1035" max="1035" width="24.453125" style="593" customWidth="1"/>
    <col min="1036" max="1273" width="9.1796875" style="593"/>
    <col min="1274" max="1274" width="8.7265625" style="593" customWidth="1"/>
    <col min="1275" max="1275" width="41.453125" style="593" customWidth="1"/>
    <col min="1276" max="1276" width="0" style="593" hidden="1" customWidth="1"/>
    <col min="1277" max="1277" width="19.1796875" style="593" customWidth="1"/>
    <col min="1278" max="1278" width="16.81640625" style="593" customWidth="1"/>
    <col min="1279" max="1280" width="18.453125" style="593" customWidth="1"/>
    <col min="1281" max="1281" width="15.81640625" style="593" customWidth="1"/>
    <col min="1282" max="1282" width="19.1796875" style="593" customWidth="1"/>
    <col min="1283" max="1283" width="17" style="593" customWidth="1"/>
    <col min="1284" max="1284" width="14.453125" style="593" customWidth="1"/>
    <col min="1285" max="1287" width="0" style="593" hidden="1" customWidth="1"/>
    <col min="1288" max="1290" width="14.54296875" style="593" customWidth="1"/>
    <col min="1291" max="1291" width="24.453125" style="593" customWidth="1"/>
    <col min="1292" max="1529" width="9.1796875" style="593"/>
    <col min="1530" max="1530" width="8.7265625" style="593" customWidth="1"/>
    <col min="1531" max="1531" width="41.453125" style="593" customWidth="1"/>
    <col min="1532" max="1532" width="0" style="593" hidden="1" customWidth="1"/>
    <col min="1533" max="1533" width="19.1796875" style="593" customWidth="1"/>
    <col min="1534" max="1534" width="16.81640625" style="593" customWidth="1"/>
    <col min="1535" max="1536" width="18.453125" style="593" customWidth="1"/>
    <col min="1537" max="1537" width="15.81640625" style="593" customWidth="1"/>
    <col min="1538" max="1538" width="19.1796875" style="593" customWidth="1"/>
    <col min="1539" max="1539" width="17" style="593" customWidth="1"/>
    <col min="1540" max="1540" width="14.453125" style="593" customWidth="1"/>
    <col min="1541" max="1543" width="0" style="593" hidden="1" customWidth="1"/>
    <col min="1544" max="1546" width="14.54296875" style="593" customWidth="1"/>
    <col min="1547" max="1547" width="24.453125" style="593" customWidth="1"/>
    <col min="1548" max="1785" width="9.1796875" style="593"/>
    <col min="1786" max="1786" width="8.7265625" style="593" customWidth="1"/>
    <col min="1787" max="1787" width="41.453125" style="593" customWidth="1"/>
    <col min="1788" max="1788" width="0" style="593" hidden="1" customWidth="1"/>
    <col min="1789" max="1789" width="19.1796875" style="593" customWidth="1"/>
    <col min="1790" max="1790" width="16.81640625" style="593" customWidth="1"/>
    <col min="1791" max="1792" width="18.453125" style="593" customWidth="1"/>
    <col min="1793" max="1793" width="15.81640625" style="593" customWidth="1"/>
    <col min="1794" max="1794" width="19.1796875" style="593" customWidth="1"/>
    <col min="1795" max="1795" width="17" style="593" customWidth="1"/>
    <col min="1796" max="1796" width="14.453125" style="593" customWidth="1"/>
    <col min="1797" max="1799" width="0" style="593" hidden="1" customWidth="1"/>
    <col min="1800" max="1802" width="14.54296875" style="593" customWidth="1"/>
    <col min="1803" max="1803" width="24.453125" style="593" customWidth="1"/>
    <col min="1804" max="2041" width="9.1796875" style="593"/>
    <col min="2042" max="2042" width="8.7265625" style="593" customWidth="1"/>
    <col min="2043" max="2043" width="41.453125" style="593" customWidth="1"/>
    <col min="2044" max="2044" width="0" style="593" hidden="1" customWidth="1"/>
    <col min="2045" max="2045" width="19.1796875" style="593" customWidth="1"/>
    <col min="2046" max="2046" width="16.81640625" style="593" customWidth="1"/>
    <col min="2047" max="2048" width="18.453125" style="593" customWidth="1"/>
    <col min="2049" max="2049" width="15.81640625" style="593" customWidth="1"/>
    <col min="2050" max="2050" width="19.1796875" style="593" customWidth="1"/>
    <col min="2051" max="2051" width="17" style="593" customWidth="1"/>
    <col min="2052" max="2052" width="14.453125" style="593" customWidth="1"/>
    <col min="2053" max="2055" width="0" style="593" hidden="1" customWidth="1"/>
    <col min="2056" max="2058" width="14.54296875" style="593" customWidth="1"/>
    <col min="2059" max="2059" width="24.453125" style="593" customWidth="1"/>
    <col min="2060" max="2297" width="9.1796875" style="593"/>
    <col min="2298" max="2298" width="8.7265625" style="593" customWidth="1"/>
    <col min="2299" max="2299" width="41.453125" style="593" customWidth="1"/>
    <col min="2300" max="2300" width="0" style="593" hidden="1" customWidth="1"/>
    <col min="2301" max="2301" width="19.1796875" style="593" customWidth="1"/>
    <col min="2302" max="2302" width="16.81640625" style="593" customWidth="1"/>
    <col min="2303" max="2304" width="18.453125" style="593" customWidth="1"/>
    <col min="2305" max="2305" width="15.81640625" style="593" customWidth="1"/>
    <col min="2306" max="2306" width="19.1796875" style="593" customWidth="1"/>
    <col min="2307" max="2307" width="17" style="593" customWidth="1"/>
    <col min="2308" max="2308" width="14.453125" style="593" customWidth="1"/>
    <col min="2309" max="2311" width="0" style="593" hidden="1" customWidth="1"/>
    <col min="2312" max="2314" width="14.54296875" style="593" customWidth="1"/>
    <col min="2315" max="2315" width="24.453125" style="593" customWidth="1"/>
    <col min="2316" max="2553" width="9.1796875" style="593"/>
    <col min="2554" max="2554" width="8.7265625" style="593" customWidth="1"/>
    <col min="2555" max="2555" width="41.453125" style="593" customWidth="1"/>
    <col min="2556" max="2556" width="0" style="593" hidden="1" customWidth="1"/>
    <col min="2557" max="2557" width="19.1796875" style="593" customWidth="1"/>
    <col min="2558" max="2558" width="16.81640625" style="593" customWidth="1"/>
    <col min="2559" max="2560" width="18.453125" style="593" customWidth="1"/>
    <col min="2561" max="2561" width="15.81640625" style="593" customWidth="1"/>
    <col min="2562" max="2562" width="19.1796875" style="593" customWidth="1"/>
    <col min="2563" max="2563" width="17" style="593" customWidth="1"/>
    <col min="2564" max="2564" width="14.453125" style="593" customWidth="1"/>
    <col min="2565" max="2567" width="0" style="593" hidden="1" customWidth="1"/>
    <col min="2568" max="2570" width="14.54296875" style="593" customWidth="1"/>
    <col min="2571" max="2571" width="24.453125" style="593" customWidth="1"/>
    <col min="2572" max="2809" width="9.1796875" style="593"/>
    <col min="2810" max="2810" width="8.7265625" style="593" customWidth="1"/>
    <col min="2811" max="2811" width="41.453125" style="593" customWidth="1"/>
    <col min="2812" max="2812" width="0" style="593" hidden="1" customWidth="1"/>
    <col min="2813" max="2813" width="19.1796875" style="593" customWidth="1"/>
    <col min="2814" max="2814" width="16.81640625" style="593" customWidth="1"/>
    <col min="2815" max="2816" width="18.453125" style="593" customWidth="1"/>
    <col min="2817" max="2817" width="15.81640625" style="593" customWidth="1"/>
    <col min="2818" max="2818" width="19.1796875" style="593" customWidth="1"/>
    <col min="2819" max="2819" width="17" style="593" customWidth="1"/>
    <col min="2820" max="2820" width="14.453125" style="593" customWidth="1"/>
    <col min="2821" max="2823" width="0" style="593" hidden="1" customWidth="1"/>
    <col min="2824" max="2826" width="14.54296875" style="593" customWidth="1"/>
    <col min="2827" max="2827" width="24.453125" style="593" customWidth="1"/>
    <col min="2828" max="3065" width="9.1796875" style="593"/>
    <col min="3066" max="3066" width="8.7265625" style="593" customWidth="1"/>
    <col min="3067" max="3067" width="41.453125" style="593" customWidth="1"/>
    <col min="3068" max="3068" width="0" style="593" hidden="1" customWidth="1"/>
    <col min="3069" max="3069" width="19.1796875" style="593" customWidth="1"/>
    <col min="3070" max="3070" width="16.81640625" style="593" customWidth="1"/>
    <col min="3071" max="3072" width="18.453125" style="593" customWidth="1"/>
    <col min="3073" max="3073" width="15.81640625" style="593" customWidth="1"/>
    <col min="3074" max="3074" width="19.1796875" style="593" customWidth="1"/>
    <col min="3075" max="3075" width="17" style="593" customWidth="1"/>
    <col min="3076" max="3076" width="14.453125" style="593" customWidth="1"/>
    <col min="3077" max="3079" width="0" style="593" hidden="1" customWidth="1"/>
    <col min="3080" max="3082" width="14.54296875" style="593" customWidth="1"/>
    <col min="3083" max="3083" width="24.453125" style="593" customWidth="1"/>
    <col min="3084" max="3321" width="9.1796875" style="593"/>
    <col min="3322" max="3322" width="8.7265625" style="593" customWidth="1"/>
    <col min="3323" max="3323" width="41.453125" style="593" customWidth="1"/>
    <col min="3324" max="3324" width="0" style="593" hidden="1" customWidth="1"/>
    <col min="3325" max="3325" width="19.1796875" style="593" customWidth="1"/>
    <col min="3326" max="3326" width="16.81640625" style="593" customWidth="1"/>
    <col min="3327" max="3328" width="18.453125" style="593" customWidth="1"/>
    <col min="3329" max="3329" width="15.81640625" style="593" customWidth="1"/>
    <col min="3330" max="3330" width="19.1796875" style="593" customWidth="1"/>
    <col min="3331" max="3331" width="17" style="593" customWidth="1"/>
    <col min="3332" max="3332" width="14.453125" style="593" customWidth="1"/>
    <col min="3333" max="3335" width="0" style="593" hidden="1" customWidth="1"/>
    <col min="3336" max="3338" width="14.54296875" style="593" customWidth="1"/>
    <col min="3339" max="3339" width="24.453125" style="593" customWidth="1"/>
    <col min="3340" max="3577" width="9.1796875" style="593"/>
    <col min="3578" max="3578" width="8.7265625" style="593" customWidth="1"/>
    <col min="3579" max="3579" width="41.453125" style="593" customWidth="1"/>
    <col min="3580" max="3580" width="0" style="593" hidden="1" customWidth="1"/>
    <col min="3581" max="3581" width="19.1796875" style="593" customWidth="1"/>
    <col min="3582" max="3582" width="16.81640625" style="593" customWidth="1"/>
    <col min="3583" max="3584" width="18.453125" style="593" customWidth="1"/>
    <col min="3585" max="3585" width="15.81640625" style="593" customWidth="1"/>
    <col min="3586" max="3586" width="19.1796875" style="593" customWidth="1"/>
    <col min="3587" max="3587" width="17" style="593" customWidth="1"/>
    <col min="3588" max="3588" width="14.453125" style="593" customWidth="1"/>
    <col min="3589" max="3591" width="0" style="593" hidden="1" customWidth="1"/>
    <col min="3592" max="3594" width="14.54296875" style="593" customWidth="1"/>
    <col min="3595" max="3595" width="24.453125" style="593" customWidth="1"/>
    <col min="3596" max="3833" width="9.1796875" style="593"/>
    <col min="3834" max="3834" width="8.7265625" style="593" customWidth="1"/>
    <col min="3835" max="3835" width="41.453125" style="593" customWidth="1"/>
    <col min="3836" max="3836" width="0" style="593" hidden="1" customWidth="1"/>
    <col min="3837" max="3837" width="19.1796875" style="593" customWidth="1"/>
    <col min="3838" max="3838" width="16.81640625" style="593" customWidth="1"/>
    <col min="3839" max="3840" width="18.453125" style="593" customWidth="1"/>
    <col min="3841" max="3841" width="15.81640625" style="593" customWidth="1"/>
    <col min="3842" max="3842" width="19.1796875" style="593" customWidth="1"/>
    <col min="3843" max="3843" width="17" style="593" customWidth="1"/>
    <col min="3844" max="3844" width="14.453125" style="593" customWidth="1"/>
    <col min="3845" max="3847" width="0" style="593" hidden="1" customWidth="1"/>
    <col min="3848" max="3850" width="14.54296875" style="593" customWidth="1"/>
    <col min="3851" max="3851" width="24.453125" style="593" customWidth="1"/>
    <col min="3852" max="4089" width="9.1796875" style="593"/>
    <col min="4090" max="4090" width="8.7265625" style="593" customWidth="1"/>
    <col min="4091" max="4091" width="41.453125" style="593" customWidth="1"/>
    <col min="4092" max="4092" width="0" style="593" hidden="1" customWidth="1"/>
    <col min="4093" max="4093" width="19.1796875" style="593" customWidth="1"/>
    <col min="4094" max="4094" width="16.81640625" style="593" customWidth="1"/>
    <col min="4095" max="4096" width="18.453125" style="593" customWidth="1"/>
    <col min="4097" max="4097" width="15.81640625" style="593" customWidth="1"/>
    <col min="4098" max="4098" width="19.1796875" style="593" customWidth="1"/>
    <col min="4099" max="4099" width="17" style="593" customWidth="1"/>
    <col min="4100" max="4100" width="14.453125" style="593" customWidth="1"/>
    <col min="4101" max="4103" width="0" style="593" hidden="1" customWidth="1"/>
    <col min="4104" max="4106" width="14.54296875" style="593" customWidth="1"/>
    <col min="4107" max="4107" width="24.453125" style="593" customWidth="1"/>
    <col min="4108" max="4345" width="9.1796875" style="593"/>
    <col min="4346" max="4346" width="8.7265625" style="593" customWidth="1"/>
    <col min="4347" max="4347" width="41.453125" style="593" customWidth="1"/>
    <col min="4348" max="4348" width="0" style="593" hidden="1" customWidth="1"/>
    <col min="4349" max="4349" width="19.1796875" style="593" customWidth="1"/>
    <col min="4350" max="4350" width="16.81640625" style="593" customWidth="1"/>
    <col min="4351" max="4352" width="18.453125" style="593" customWidth="1"/>
    <col min="4353" max="4353" width="15.81640625" style="593" customWidth="1"/>
    <col min="4354" max="4354" width="19.1796875" style="593" customWidth="1"/>
    <col min="4355" max="4355" width="17" style="593" customWidth="1"/>
    <col min="4356" max="4356" width="14.453125" style="593" customWidth="1"/>
    <col min="4357" max="4359" width="0" style="593" hidden="1" customWidth="1"/>
    <col min="4360" max="4362" width="14.54296875" style="593" customWidth="1"/>
    <col min="4363" max="4363" width="24.453125" style="593" customWidth="1"/>
    <col min="4364" max="4601" width="9.1796875" style="593"/>
    <col min="4602" max="4602" width="8.7265625" style="593" customWidth="1"/>
    <col min="4603" max="4603" width="41.453125" style="593" customWidth="1"/>
    <col min="4604" max="4604" width="0" style="593" hidden="1" customWidth="1"/>
    <col min="4605" max="4605" width="19.1796875" style="593" customWidth="1"/>
    <col min="4606" max="4606" width="16.81640625" style="593" customWidth="1"/>
    <col min="4607" max="4608" width="18.453125" style="593" customWidth="1"/>
    <col min="4609" max="4609" width="15.81640625" style="593" customWidth="1"/>
    <col min="4610" max="4610" width="19.1796875" style="593" customWidth="1"/>
    <col min="4611" max="4611" width="17" style="593" customWidth="1"/>
    <col min="4612" max="4612" width="14.453125" style="593" customWidth="1"/>
    <col min="4613" max="4615" width="0" style="593" hidden="1" customWidth="1"/>
    <col min="4616" max="4618" width="14.54296875" style="593" customWidth="1"/>
    <col min="4619" max="4619" width="24.453125" style="593" customWidth="1"/>
    <col min="4620" max="4857" width="9.1796875" style="593"/>
    <col min="4858" max="4858" width="8.7265625" style="593" customWidth="1"/>
    <col min="4859" max="4859" width="41.453125" style="593" customWidth="1"/>
    <col min="4860" max="4860" width="0" style="593" hidden="1" customWidth="1"/>
    <col min="4861" max="4861" width="19.1796875" style="593" customWidth="1"/>
    <col min="4862" max="4862" width="16.81640625" style="593" customWidth="1"/>
    <col min="4863" max="4864" width="18.453125" style="593" customWidth="1"/>
    <col min="4865" max="4865" width="15.81640625" style="593" customWidth="1"/>
    <col min="4866" max="4866" width="19.1796875" style="593" customWidth="1"/>
    <col min="4867" max="4867" width="17" style="593" customWidth="1"/>
    <col min="4868" max="4868" width="14.453125" style="593" customWidth="1"/>
    <col min="4869" max="4871" width="0" style="593" hidden="1" customWidth="1"/>
    <col min="4872" max="4874" width="14.54296875" style="593" customWidth="1"/>
    <col min="4875" max="4875" width="24.453125" style="593" customWidth="1"/>
    <col min="4876" max="5113" width="9.1796875" style="593"/>
    <col min="5114" max="5114" width="8.7265625" style="593" customWidth="1"/>
    <col min="5115" max="5115" width="41.453125" style="593" customWidth="1"/>
    <col min="5116" max="5116" width="0" style="593" hidden="1" customWidth="1"/>
    <col min="5117" max="5117" width="19.1796875" style="593" customWidth="1"/>
    <col min="5118" max="5118" width="16.81640625" style="593" customWidth="1"/>
    <col min="5119" max="5120" width="18.453125" style="593" customWidth="1"/>
    <col min="5121" max="5121" width="15.81640625" style="593" customWidth="1"/>
    <col min="5122" max="5122" width="19.1796875" style="593" customWidth="1"/>
    <col min="5123" max="5123" width="17" style="593" customWidth="1"/>
    <col min="5124" max="5124" width="14.453125" style="593" customWidth="1"/>
    <col min="5125" max="5127" width="0" style="593" hidden="1" customWidth="1"/>
    <col min="5128" max="5130" width="14.54296875" style="593" customWidth="1"/>
    <col min="5131" max="5131" width="24.453125" style="593" customWidth="1"/>
    <col min="5132" max="5369" width="9.1796875" style="593"/>
    <col min="5370" max="5370" width="8.7265625" style="593" customWidth="1"/>
    <col min="5371" max="5371" width="41.453125" style="593" customWidth="1"/>
    <col min="5372" max="5372" width="0" style="593" hidden="1" customWidth="1"/>
    <col min="5373" max="5373" width="19.1796875" style="593" customWidth="1"/>
    <col min="5374" max="5374" width="16.81640625" style="593" customWidth="1"/>
    <col min="5375" max="5376" width="18.453125" style="593" customWidth="1"/>
    <col min="5377" max="5377" width="15.81640625" style="593" customWidth="1"/>
    <col min="5378" max="5378" width="19.1796875" style="593" customWidth="1"/>
    <col min="5379" max="5379" width="17" style="593" customWidth="1"/>
    <col min="5380" max="5380" width="14.453125" style="593" customWidth="1"/>
    <col min="5381" max="5383" width="0" style="593" hidden="1" customWidth="1"/>
    <col min="5384" max="5386" width="14.54296875" style="593" customWidth="1"/>
    <col min="5387" max="5387" width="24.453125" style="593" customWidth="1"/>
    <col min="5388" max="5625" width="9.1796875" style="593"/>
    <col min="5626" max="5626" width="8.7265625" style="593" customWidth="1"/>
    <col min="5627" max="5627" width="41.453125" style="593" customWidth="1"/>
    <col min="5628" max="5628" width="0" style="593" hidden="1" customWidth="1"/>
    <col min="5629" max="5629" width="19.1796875" style="593" customWidth="1"/>
    <col min="5630" max="5630" width="16.81640625" style="593" customWidth="1"/>
    <col min="5631" max="5632" width="18.453125" style="593" customWidth="1"/>
    <col min="5633" max="5633" width="15.81640625" style="593" customWidth="1"/>
    <col min="5634" max="5634" width="19.1796875" style="593" customWidth="1"/>
    <col min="5635" max="5635" width="17" style="593" customWidth="1"/>
    <col min="5636" max="5636" width="14.453125" style="593" customWidth="1"/>
    <col min="5637" max="5639" width="0" style="593" hidden="1" customWidth="1"/>
    <col min="5640" max="5642" width="14.54296875" style="593" customWidth="1"/>
    <col min="5643" max="5643" width="24.453125" style="593" customWidth="1"/>
    <col min="5644" max="5881" width="9.1796875" style="593"/>
    <col min="5882" max="5882" width="8.7265625" style="593" customWidth="1"/>
    <col min="5883" max="5883" width="41.453125" style="593" customWidth="1"/>
    <col min="5884" max="5884" width="0" style="593" hidden="1" customWidth="1"/>
    <col min="5885" max="5885" width="19.1796875" style="593" customWidth="1"/>
    <col min="5886" max="5886" width="16.81640625" style="593" customWidth="1"/>
    <col min="5887" max="5888" width="18.453125" style="593" customWidth="1"/>
    <col min="5889" max="5889" width="15.81640625" style="593" customWidth="1"/>
    <col min="5890" max="5890" width="19.1796875" style="593" customWidth="1"/>
    <col min="5891" max="5891" width="17" style="593" customWidth="1"/>
    <col min="5892" max="5892" width="14.453125" style="593" customWidth="1"/>
    <col min="5893" max="5895" width="0" style="593" hidden="1" customWidth="1"/>
    <col min="5896" max="5898" width="14.54296875" style="593" customWidth="1"/>
    <col min="5899" max="5899" width="24.453125" style="593" customWidth="1"/>
    <col min="5900" max="6137" width="9.1796875" style="593"/>
    <col min="6138" max="6138" width="8.7265625" style="593" customWidth="1"/>
    <col min="6139" max="6139" width="41.453125" style="593" customWidth="1"/>
    <col min="6140" max="6140" width="0" style="593" hidden="1" customWidth="1"/>
    <col min="6141" max="6141" width="19.1796875" style="593" customWidth="1"/>
    <col min="6142" max="6142" width="16.81640625" style="593" customWidth="1"/>
    <col min="6143" max="6144" width="18.453125" style="593" customWidth="1"/>
    <col min="6145" max="6145" width="15.81640625" style="593" customWidth="1"/>
    <col min="6146" max="6146" width="19.1796875" style="593" customWidth="1"/>
    <col min="6147" max="6147" width="17" style="593" customWidth="1"/>
    <col min="6148" max="6148" width="14.453125" style="593" customWidth="1"/>
    <col min="6149" max="6151" width="0" style="593" hidden="1" customWidth="1"/>
    <col min="6152" max="6154" width="14.54296875" style="593" customWidth="1"/>
    <col min="6155" max="6155" width="24.453125" style="593" customWidth="1"/>
    <col min="6156" max="6393" width="9.1796875" style="593"/>
    <col min="6394" max="6394" width="8.7265625" style="593" customWidth="1"/>
    <col min="6395" max="6395" width="41.453125" style="593" customWidth="1"/>
    <col min="6396" max="6396" width="0" style="593" hidden="1" customWidth="1"/>
    <col min="6397" max="6397" width="19.1796875" style="593" customWidth="1"/>
    <col min="6398" max="6398" width="16.81640625" style="593" customWidth="1"/>
    <col min="6399" max="6400" width="18.453125" style="593" customWidth="1"/>
    <col min="6401" max="6401" width="15.81640625" style="593" customWidth="1"/>
    <col min="6402" max="6402" width="19.1796875" style="593" customWidth="1"/>
    <col min="6403" max="6403" width="17" style="593" customWidth="1"/>
    <col min="6404" max="6404" width="14.453125" style="593" customWidth="1"/>
    <col min="6405" max="6407" width="0" style="593" hidden="1" customWidth="1"/>
    <col min="6408" max="6410" width="14.54296875" style="593" customWidth="1"/>
    <col min="6411" max="6411" width="24.453125" style="593" customWidth="1"/>
    <col min="6412" max="6649" width="9.1796875" style="593"/>
    <col min="6650" max="6650" width="8.7265625" style="593" customWidth="1"/>
    <col min="6651" max="6651" width="41.453125" style="593" customWidth="1"/>
    <col min="6652" max="6652" width="0" style="593" hidden="1" customWidth="1"/>
    <col min="6653" max="6653" width="19.1796875" style="593" customWidth="1"/>
    <col min="6654" max="6654" width="16.81640625" style="593" customWidth="1"/>
    <col min="6655" max="6656" width="18.453125" style="593" customWidth="1"/>
    <col min="6657" max="6657" width="15.81640625" style="593" customWidth="1"/>
    <col min="6658" max="6658" width="19.1796875" style="593" customWidth="1"/>
    <col min="6659" max="6659" width="17" style="593" customWidth="1"/>
    <col min="6660" max="6660" width="14.453125" style="593" customWidth="1"/>
    <col min="6661" max="6663" width="0" style="593" hidden="1" customWidth="1"/>
    <col min="6664" max="6666" width="14.54296875" style="593" customWidth="1"/>
    <col min="6667" max="6667" width="24.453125" style="593" customWidth="1"/>
    <col min="6668" max="6905" width="9.1796875" style="593"/>
    <col min="6906" max="6906" width="8.7265625" style="593" customWidth="1"/>
    <col min="6907" max="6907" width="41.453125" style="593" customWidth="1"/>
    <col min="6908" max="6908" width="0" style="593" hidden="1" customWidth="1"/>
    <col min="6909" max="6909" width="19.1796875" style="593" customWidth="1"/>
    <col min="6910" max="6910" width="16.81640625" style="593" customWidth="1"/>
    <col min="6911" max="6912" width="18.453125" style="593" customWidth="1"/>
    <col min="6913" max="6913" width="15.81640625" style="593" customWidth="1"/>
    <col min="6914" max="6914" width="19.1796875" style="593" customWidth="1"/>
    <col min="6915" max="6915" width="17" style="593" customWidth="1"/>
    <col min="6916" max="6916" width="14.453125" style="593" customWidth="1"/>
    <col min="6917" max="6919" width="0" style="593" hidden="1" customWidth="1"/>
    <col min="6920" max="6922" width="14.54296875" style="593" customWidth="1"/>
    <col min="6923" max="6923" width="24.453125" style="593" customWidth="1"/>
    <col min="6924" max="7161" width="9.1796875" style="593"/>
    <col min="7162" max="7162" width="8.7265625" style="593" customWidth="1"/>
    <col min="7163" max="7163" width="41.453125" style="593" customWidth="1"/>
    <col min="7164" max="7164" width="0" style="593" hidden="1" customWidth="1"/>
    <col min="7165" max="7165" width="19.1796875" style="593" customWidth="1"/>
    <col min="7166" max="7166" width="16.81640625" style="593" customWidth="1"/>
    <col min="7167" max="7168" width="18.453125" style="593" customWidth="1"/>
    <col min="7169" max="7169" width="15.81640625" style="593" customWidth="1"/>
    <col min="7170" max="7170" width="19.1796875" style="593" customWidth="1"/>
    <col min="7171" max="7171" width="17" style="593" customWidth="1"/>
    <col min="7172" max="7172" width="14.453125" style="593" customWidth="1"/>
    <col min="7173" max="7175" width="0" style="593" hidden="1" customWidth="1"/>
    <col min="7176" max="7178" width="14.54296875" style="593" customWidth="1"/>
    <col min="7179" max="7179" width="24.453125" style="593" customWidth="1"/>
    <col min="7180" max="7417" width="9.1796875" style="593"/>
    <col min="7418" max="7418" width="8.7265625" style="593" customWidth="1"/>
    <col min="7419" max="7419" width="41.453125" style="593" customWidth="1"/>
    <col min="7420" max="7420" width="0" style="593" hidden="1" customWidth="1"/>
    <col min="7421" max="7421" width="19.1796875" style="593" customWidth="1"/>
    <col min="7422" max="7422" width="16.81640625" style="593" customWidth="1"/>
    <col min="7423" max="7424" width="18.453125" style="593" customWidth="1"/>
    <col min="7425" max="7425" width="15.81640625" style="593" customWidth="1"/>
    <col min="7426" max="7426" width="19.1796875" style="593" customWidth="1"/>
    <col min="7427" max="7427" width="17" style="593" customWidth="1"/>
    <col min="7428" max="7428" width="14.453125" style="593" customWidth="1"/>
    <col min="7429" max="7431" width="0" style="593" hidden="1" customWidth="1"/>
    <col min="7432" max="7434" width="14.54296875" style="593" customWidth="1"/>
    <col min="7435" max="7435" width="24.453125" style="593" customWidth="1"/>
    <col min="7436" max="7673" width="9.1796875" style="593"/>
    <col min="7674" max="7674" width="8.7265625" style="593" customWidth="1"/>
    <col min="7675" max="7675" width="41.453125" style="593" customWidth="1"/>
    <col min="7676" max="7676" width="0" style="593" hidden="1" customWidth="1"/>
    <col min="7677" max="7677" width="19.1796875" style="593" customWidth="1"/>
    <col min="7678" max="7678" width="16.81640625" style="593" customWidth="1"/>
    <col min="7679" max="7680" width="18.453125" style="593" customWidth="1"/>
    <col min="7681" max="7681" width="15.81640625" style="593" customWidth="1"/>
    <col min="7682" max="7682" width="19.1796875" style="593" customWidth="1"/>
    <col min="7683" max="7683" width="17" style="593" customWidth="1"/>
    <col min="7684" max="7684" width="14.453125" style="593" customWidth="1"/>
    <col min="7685" max="7687" width="0" style="593" hidden="1" customWidth="1"/>
    <col min="7688" max="7690" width="14.54296875" style="593" customWidth="1"/>
    <col min="7691" max="7691" width="24.453125" style="593" customWidth="1"/>
    <col min="7692" max="7929" width="9.1796875" style="593"/>
    <col min="7930" max="7930" width="8.7265625" style="593" customWidth="1"/>
    <col min="7931" max="7931" width="41.453125" style="593" customWidth="1"/>
    <col min="7932" max="7932" width="0" style="593" hidden="1" customWidth="1"/>
    <col min="7933" max="7933" width="19.1796875" style="593" customWidth="1"/>
    <col min="7934" max="7934" width="16.81640625" style="593" customWidth="1"/>
    <col min="7935" max="7936" width="18.453125" style="593" customWidth="1"/>
    <col min="7937" max="7937" width="15.81640625" style="593" customWidth="1"/>
    <col min="7938" max="7938" width="19.1796875" style="593" customWidth="1"/>
    <col min="7939" max="7939" width="17" style="593" customWidth="1"/>
    <col min="7940" max="7940" width="14.453125" style="593" customWidth="1"/>
    <col min="7941" max="7943" width="0" style="593" hidden="1" customWidth="1"/>
    <col min="7944" max="7946" width="14.54296875" style="593" customWidth="1"/>
    <col min="7947" max="7947" width="24.453125" style="593" customWidth="1"/>
    <col min="7948" max="8185" width="9.1796875" style="593"/>
    <col min="8186" max="8186" width="8.7265625" style="593" customWidth="1"/>
    <col min="8187" max="8187" width="41.453125" style="593" customWidth="1"/>
    <col min="8188" max="8188" width="0" style="593" hidden="1" customWidth="1"/>
    <col min="8189" max="8189" width="19.1796875" style="593" customWidth="1"/>
    <col min="8190" max="8190" width="16.81640625" style="593" customWidth="1"/>
    <col min="8191" max="8192" width="18.453125" style="593" customWidth="1"/>
    <col min="8193" max="8193" width="15.81640625" style="593" customWidth="1"/>
    <col min="8194" max="8194" width="19.1796875" style="593" customWidth="1"/>
    <col min="8195" max="8195" width="17" style="593" customWidth="1"/>
    <col min="8196" max="8196" width="14.453125" style="593" customWidth="1"/>
    <col min="8197" max="8199" width="0" style="593" hidden="1" customWidth="1"/>
    <col min="8200" max="8202" width="14.54296875" style="593" customWidth="1"/>
    <col min="8203" max="8203" width="24.453125" style="593" customWidth="1"/>
    <col min="8204" max="8441" width="9.1796875" style="593"/>
    <col min="8442" max="8442" width="8.7265625" style="593" customWidth="1"/>
    <col min="8443" max="8443" width="41.453125" style="593" customWidth="1"/>
    <col min="8444" max="8444" width="0" style="593" hidden="1" customWidth="1"/>
    <col min="8445" max="8445" width="19.1796875" style="593" customWidth="1"/>
    <col min="8446" max="8446" width="16.81640625" style="593" customWidth="1"/>
    <col min="8447" max="8448" width="18.453125" style="593" customWidth="1"/>
    <col min="8449" max="8449" width="15.81640625" style="593" customWidth="1"/>
    <col min="8450" max="8450" width="19.1796875" style="593" customWidth="1"/>
    <col min="8451" max="8451" width="17" style="593" customWidth="1"/>
    <col min="8452" max="8452" width="14.453125" style="593" customWidth="1"/>
    <col min="8453" max="8455" width="0" style="593" hidden="1" customWidth="1"/>
    <col min="8456" max="8458" width="14.54296875" style="593" customWidth="1"/>
    <col min="8459" max="8459" width="24.453125" style="593" customWidth="1"/>
    <col min="8460" max="8697" width="9.1796875" style="593"/>
    <col min="8698" max="8698" width="8.7265625" style="593" customWidth="1"/>
    <col min="8699" max="8699" width="41.453125" style="593" customWidth="1"/>
    <col min="8700" max="8700" width="0" style="593" hidden="1" customWidth="1"/>
    <col min="8701" max="8701" width="19.1796875" style="593" customWidth="1"/>
    <col min="8702" max="8702" width="16.81640625" style="593" customWidth="1"/>
    <col min="8703" max="8704" width="18.453125" style="593" customWidth="1"/>
    <col min="8705" max="8705" width="15.81640625" style="593" customWidth="1"/>
    <col min="8706" max="8706" width="19.1796875" style="593" customWidth="1"/>
    <col min="8707" max="8707" width="17" style="593" customWidth="1"/>
    <col min="8708" max="8708" width="14.453125" style="593" customWidth="1"/>
    <col min="8709" max="8711" width="0" style="593" hidden="1" customWidth="1"/>
    <col min="8712" max="8714" width="14.54296875" style="593" customWidth="1"/>
    <col min="8715" max="8715" width="24.453125" style="593" customWidth="1"/>
    <col min="8716" max="8953" width="9.1796875" style="593"/>
    <col min="8954" max="8954" width="8.7265625" style="593" customWidth="1"/>
    <col min="8955" max="8955" width="41.453125" style="593" customWidth="1"/>
    <col min="8956" max="8956" width="0" style="593" hidden="1" customWidth="1"/>
    <col min="8957" max="8957" width="19.1796875" style="593" customWidth="1"/>
    <col min="8958" max="8958" width="16.81640625" style="593" customWidth="1"/>
    <col min="8959" max="8960" width="18.453125" style="593" customWidth="1"/>
    <col min="8961" max="8961" width="15.81640625" style="593" customWidth="1"/>
    <col min="8962" max="8962" width="19.1796875" style="593" customWidth="1"/>
    <col min="8963" max="8963" width="17" style="593" customWidth="1"/>
    <col min="8964" max="8964" width="14.453125" style="593" customWidth="1"/>
    <col min="8965" max="8967" width="0" style="593" hidden="1" customWidth="1"/>
    <col min="8968" max="8970" width="14.54296875" style="593" customWidth="1"/>
    <col min="8971" max="8971" width="24.453125" style="593" customWidth="1"/>
    <col min="8972" max="9209" width="9.1796875" style="593"/>
    <col min="9210" max="9210" width="8.7265625" style="593" customWidth="1"/>
    <col min="9211" max="9211" width="41.453125" style="593" customWidth="1"/>
    <col min="9212" max="9212" width="0" style="593" hidden="1" customWidth="1"/>
    <col min="9213" max="9213" width="19.1796875" style="593" customWidth="1"/>
    <col min="9214" max="9214" width="16.81640625" style="593" customWidth="1"/>
    <col min="9215" max="9216" width="18.453125" style="593" customWidth="1"/>
    <col min="9217" max="9217" width="15.81640625" style="593" customWidth="1"/>
    <col min="9218" max="9218" width="19.1796875" style="593" customWidth="1"/>
    <col min="9219" max="9219" width="17" style="593" customWidth="1"/>
    <col min="9220" max="9220" width="14.453125" style="593" customWidth="1"/>
    <col min="9221" max="9223" width="0" style="593" hidden="1" customWidth="1"/>
    <col min="9224" max="9226" width="14.54296875" style="593" customWidth="1"/>
    <col min="9227" max="9227" width="24.453125" style="593" customWidth="1"/>
    <col min="9228" max="9465" width="9.1796875" style="593"/>
    <col min="9466" max="9466" width="8.7265625" style="593" customWidth="1"/>
    <col min="9467" max="9467" width="41.453125" style="593" customWidth="1"/>
    <col min="9468" max="9468" width="0" style="593" hidden="1" customWidth="1"/>
    <col min="9469" max="9469" width="19.1796875" style="593" customWidth="1"/>
    <col min="9470" max="9470" width="16.81640625" style="593" customWidth="1"/>
    <col min="9471" max="9472" width="18.453125" style="593" customWidth="1"/>
    <col min="9473" max="9473" width="15.81640625" style="593" customWidth="1"/>
    <col min="9474" max="9474" width="19.1796875" style="593" customWidth="1"/>
    <col min="9475" max="9475" width="17" style="593" customWidth="1"/>
    <col min="9476" max="9476" width="14.453125" style="593" customWidth="1"/>
    <col min="9477" max="9479" width="0" style="593" hidden="1" customWidth="1"/>
    <col min="9480" max="9482" width="14.54296875" style="593" customWidth="1"/>
    <col min="9483" max="9483" width="24.453125" style="593" customWidth="1"/>
    <col min="9484" max="9721" width="9.1796875" style="593"/>
    <col min="9722" max="9722" width="8.7265625" style="593" customWidth="1"/>
    <col min="9723" max="9723" width="41.453125" style="593" customWidth="1"/>
    <col min="9724" max="9724" width="0" style="593" hidden="1" customWidth="1"/>
    <col min="9725" max="9725" width="19.1796875" style="593" customWidth="1"/>
    <col min="9726" max="9726" width="16.81640625" style="593" customWidth="1"/>
    <col min="9727" max="9728" width="18.453125" style="593" customWidth="1"/>
    <col min="9729" max="9729" width="15.81640625" style="593" customWidth="1"/>
    <col min="9730" max="9730" width="19.1796875" style="593" customWidth="1"/>
    <col min="9731" max="9731" width="17" style="593" customWidth="1"/>
    <col min="9732" max="9732" width="14.453125" style="593" customWidth="1"/>
    <col min="9733" max="9735" width="0" style="593" hidden="1" customWidth="1"/>
    <col min="9736" max="9738" width="14.54296875" style="593" customWidth="1"/>
    <col min="9739" max="9739" width="24.453125" style="593" customWidth="1"/>
    <col min="9740" max="9977" width="9.1796875" style="593"/>
    <col min="9978" max="9978" width="8.7265625" style="593" customWidth="1"/>
    <col min="9979" max="9979" width="41.453125" style="593" customWidth="1"/>
    <col min="9980" max="9980" width="0" style="593" hidden="1" customWidth="1"/>
    <col min="9981" max="9981" width="19.1796875" style="593" customWidth="1"/>
    <col min="9982" max="9982" width="16.81640625" style="593" customWidth="1"/>
    <col min="9983" max="9984" width="18.453125" style="593" customWidth="1"/>
    <col min="9985" max="9985" width="15.81640625" style="593" customWidth="1"/>
    <col min="9986" max="9986" width="19.1796875" style="593" customWidth="1"/>
    <col min="9987" max="9987" width="17" style="593" customWidth="1"/>
    <col min="9988" max="9988" width="14.453125" style="593" customWidth="1"/>
    <col min="9989" max="9991" width="0" style="593" hidden="1" customWidth="1"/>
    <col min="9992" max="9994" width="14.54296875" style="593" customWidth="1"/>
    <col min="9995" max="9995" width="24.453125" style="593" customWidth="1"/>
    <col min="9996" max="10233" width="9.1796875" style="593"/>
    <col min="10234" max="10234" width="8.7265625" style="593" customWidth="1"/>
    <col min="10235" max="10235" width="41.453125" style="593" customWidth="1"/>
    <col min="10236" max="10236" width="0" style="593" hidden="1" customWidth="1"/>
    <col min="10237" max="10237" width="19.1796875" style="593" customWidth="1"/>
    <col min="10238" max="10238" width="16.81640625" style="593" customWidth="1"/>
    <col min="10239" max="10240" width="18.453125" style="593" customWidth="1"/>
    <col min="10241" max="10241" width="15.81640625" style="593" customWidth="1"/>
    <col min="10242" max="10242" width="19.1796875" style="593" customWidth="1"/>
    <col min="10243" max="10243" width="17" style="593" customWidth="1"/>
    <col min="10244" max="10244" width="14.453125" style="593" customWidth="1"/>
    <col min="10245" max="10247" width="0" style="593" hidden="1" customWidth="1"/>
    <col min="10248" max="10250" width="14.54296875" style="593" customWidth="1"/>
    <col min="10251" max="10251" width="24.453125" style="593" customWidth="1"/>
    <col min="10252" max="10489" width="9.1796875" style="593"/>
    <col min="10490" max="10490" width="8.7265625" style="593" customWidth="1"/>
    <col min="10491" max="10491" width="41.453125" style="593" customWidth="1"/>
    <col min="10492" max="10492" width="0" style="593" hidden="1" customWidth="1"/>
    <col min="10493" max="10493" width="19.1796875" style="593" customWidth="1"/>
    <col min="10494" max="10494" width="16.81640625" style="593" customWidth="1"/>
    <col min="10495" max="10496" width="18.453125" style="593" customWidth="1"/>
    <col min="10497" max="10497" width="15.81640625" style="593" customWidth="1"/>
    <col min="10498" max="10498" width="19.1796875" style="593" customWidth="1"/>
    <col min="10499" max="10499" width="17" style="593" customWidth="1"/>
    <col min="10500" max="10500" width="14.453125" style="593" customWidth="1"/>
    <col min="10501" max="10503" width="0" style="593" hidden="1" customWidth="1"/>
    <col min="10504" max="10506" width="14.54296875" style="593" customWidth="1"/>
    <col min="10507" max="10507" width="24.453125" style="593" customWidth="1"/>
    <col min="10508" max="10745" width="9.1796875" style="593"/>
    <col min="10746" max="10746" width="8.7265625" style="593" customWidth="1"/>
    <col min="10747" max="10747" width="41.453125" style="593" customWidth="1"/>
    <col min="10748" max="10748" width="0" style="593" hidden="1" customWidth="1"/>
    <col min="10749" max="10749" width="19.1796875" style="593" customWidth="1"/>
    <col min="10750" max="10750" width="16.81640625" style="593" customWidth="1"/>
    <col min="10751" max="10752" width="18.453125" style="593" customWidth="1"/>
    <col min="10753" max="10753" width="15.81640625" style="593" customWidth="1"/>
    <col min="10754" max="10754" width="19.1796875" style="593" customWidth="1"/>
    <col min="10755" max="10755" width="17" style="593" customWidth="1"/>
    <col min="10756" max="10756" width="14.453125" style="593" customWidth="1"/>
    <col min="10757" max="10759" width="0" style="593" hidden="1" customWidth="1"/>
    <col min="10760" max="10762" width="14.54296875" style="593" customWidth="1"/>
    <col min="10763" max="10763" width="24.453125" style="593" customWidth="1"/>
    <col min="10764" max="11001" width="9.1796875" style="593"/>
    <col min="11002" max="11002" width="8.7265625" style="593" customWidth="1"/>
    <col min="11003" max="11003" width="41.453125" style="593" customWidth="1"/>
    <col min="11004" max="11004" width="0" style="593" hidden="1" customWidth="1"/>
    <col min="11005" max="11005" width="19.1796875" style="593" customWidth="1"/>
    <col min="11006" max="11006" width="16.81640625" style="593" customWidth="1"/>
    <col min="11007" max="11008" width="18.453125" style="593" customWidth="1"/>
    <col min="11009" max="11009" width="15.81640625" style="593" customWidth="1"/>
    <col min="11010" max="11010" width="19.1796875" style="593" customWidth="1"/>
    <col min="11011" max="11011" width="17" style="593" customWidth="1"/>
    <col min="11012" max="11012" width="14.453125" style="593" customWidth="1"/>
    <col min="11013" max="11015" width="0" style="593" hidden="1" customWidth="1"/>
    <col min="11016" max="11018" width="14.54296875" style="593" customWidth="1"/>
    <col min="11019" max="11019" width="24.453125" style="593" customWidth="1"/>
    <col min="11020" max="11257" width="9.1796875" style="593"/>
    <col min="11258" max="11258" width="8.7265625" style="593" customWidth="1"/>
    <col min="11259" max="11259" width="41.453125" style="593" customWidth="1"/>
    <col min="11260" max="11260" width="0" style="593" hidden="1" customWidth="1"/>
    <col min="11261" max="11261" width="19.1796875" style="593" customWidth="1"/>
    <col min="11262" max="11262" width="16.81640625" style="593" customWidth="1"/>
    <col min="11263" max="11264" width="18.453125" style="593" customWidth="1"/>
    <col min="11265" max="11265" width="15.81640625" style="593" customWidth="1"/>
    <col min="11266" max="11266" width="19.1796875" style="593" customWidth="1"/>
    <col min="11267" max="11267" width="17" style="593" customWidth="1"/>
    <col min="11268" max="11268" width="14.453125" style="593" customWidth="1"/>
    <col min="11269" max="11271" width="0" style="593" hidden="1" customWidth="1"/>
    <col min="11272" max="11274" width="14.54296875" style="593" customWidth="1"/>
    <col min="11275" max="11275" width="24.453125" style="593" customWidth="1"/>
    <col min="11276" max="11513" width="9.1796875" style="593"/>
    <col min="11514" max="11514" width="8.7265625" style="593" customWidth="1"/>
    <col min="11515" max="11515" width="41.453125" style="593" customWidth="1"/>
    <col min="11516" max="11516" width="0" style="593" hidden="1" customWidth="1"/>
    <col min="11517" max="11517" width="19.1796875" style="593" customWidth="1"/>
    <col min="11518" max="11518" width="16.81640625" style="593" customWidth="1"/>
    <col min="11519" max="11520" width="18.453125" style="593" customWidth="1"/>
    <col min="11521" max="11521" width="15.81640625" style="593" customWidth="1"/>
    <col min="11522" max="11522" width="19.1796875" style="593" customWidth="1"/>
    <col min="11523" max="11523" width="17" style="593" customWidth="1"/>
    <col min="11524" max="11524" width="14.453125" style="593" customWidth="1"/>
    <col min="11525" max="11527" width="0" style="593" hidden="1" customWidth="1"/>
    <col min="11528" max="11530" width="14.54296875" style="593" customWidth="1"/>
    <col min="11531" max="11531" width="24.453125" style="593" customWidth="1"/>
    <col min="11532" max="11769" width="9.1796875" style="593"/>
    <col min="11770" max="11770" width="8.7265625" style="593" customWidth="1"/>
    <col min="11771" max="11771" width="41.453125" style="593" customWidth="1"/>
    <col min="11772" max="11772" width="0" style="593" hidden="1" customWidth="1"/>
    <col min="11773" max="11773" width="19.1796875" style="593" customWidth="1"/>
    <col min="11774" max="11774" width="16.81640625" style="593" customWidth="1"/>
    <col min="11775" max="11776" width="18.453125" style="593" customWidth="1"/>
    <col min="11777" max="11777" width="15.81640625" style="593" customWidth="1"/>
    <col min="11778" max="11778" width="19.1796875" style="593" customWidth="1"/>
    <col min="11779" max="11779" width="17" style="593" customWidth="1"/>
    <col min="11780" max="11780" width="14.453125" style="593" customWidth="1"/>
    <col min="11781" max="11783" width="0" style="593" hidden="1" customWidth="1"/>
    <col min="11784" max="11786" width="14.54296875" style="593" customWidth="1"/>
    <col min="11787" max="11787" width="24.453125" style="593" customWidth="1"/>
    <col min="11788" max="12025" width="9.1796875" style="593"/>
    <col min="12026" max="12026" width="8.7265625" style="593" customWidth="1"/>
    <col min="12027" max="12027" width="41.453125" style="593" customWidth="1"/>
    <col min="12028" max="12028" width="0" style="593" hidden="1" customWidth="1"/>
    <col min="12029" max="12029" width="19.1796875" style="593" customWidth="1"/>
    <col min="12030" max="12030" width="16.81640625" style="593" customWidth="1"/>
    <col min="12031" max="12032" width="18.453125" style="593" customWidth="1"/>
    <col min="12033" max="12033" width="15.81640625" style="593" customWidth="1"/>
    <col min="12034" max="12034" width="19.1796875" style="593" customWidth="1"/>
    <col min="12035" max="12035" width="17" style="593" customWidth="1"/>
    <col min="12036" max="12036" width="14.453125" style="593" customWidth="1"/>
    <col min="12037" max="12039" width="0" style="593" hidden="1" customWidth="1"/>
    <col min="12040" max="12042" width="14.54296875" style="593" customWidth="1"/>
    <col min="12043" max="12043" width="24.453125" style="593" customWidth="1"/>
    <col min="12044" max="12281" width="9.1796875" style="593"/>
    <col min="12282" max="12282" width="8.7265625" style="593" customWidth="1"/>
    <col min="12283" max="12283" width="41.453125" style="593" customWidth="1"/>
    <col min="12284" max="12284" width="0" style="593" hidden="1" customWidth="1"/>
    <col min="12285" max="12285" width="19.1796875" style="593" customWidth="1"/>
    <col min="12286" max="12286" width="16.81640625" style="593" customWidth="1"/>
    <col min="12287" max="12288" width="18.453125" style="593" customWidth="1"/>
    <col min="12289" max="12289" width="15.81640625" style="593" customWidth="1"/>
    <col min="12290" max="12290" width="19.1796875" style="593" customWidth="1"/>
    <col min="12291" max="12291" width="17" style="593" customWidth="1"/>
    <col min="12292" max="12292" width="14.453125" style="593" customWidth="1"/>
    <col min="12293" max="12295" width="0" style="593" hidden="1" customWidth="1"/>
    <col min="12296" max="12298" width="14.54296875" style="593" customWidth="1"/>
    <col min="12299" max="12299" width="24.453125" style="593" customWidth="1"/>
    <col min="12300" max="12537" width="9.1796875" style="593"/>
    <col min="12538" max="12538" width="8.7265625" style="593" customWidth="1"/>
    <col min="12539" max="12539" width="41.453125" style="593" customWidth="1"/>
    <col min="12540" max="12540" width="0" style="593" hidden="1" customWidth="1"/>
    <col min="12541" max="12541" width="19.1796875" style="593" customWidth="1"/>
    <col min="12542" max="12542" width="16.81640625" style="593" customWidth="1"/>
    <col min="12543" max="12544" width="18.453125" style="593" customWidth="1"/>
    <col min="12545" max="12545" width="15.81640625" style="593" customWidth="1"/>
    <col min="12546" max="12546" width="19.1796875" style="593" customWidth="1"/>
    <col min="12547" max="12547" width="17" style="593" customWidth="1"/>
    <col min="12548" max="12548" width="14.453125" style="593" customWidth="1"/>
    <col min="12549" max="12551" width="0" style="593" hidden="1" customWidth="1"/>
    <col min="12552" max="12554" width="14.54296875" style="593" customWidth="1"/>
    <col min="12555" max="12555" width="24.453125" style="593" customWidth="1"/>
    <col min="12556" max="12793" width="9.1796875" style="593"/>
    <col min="12794" max="12794" width="8.7265625" style="593" customWidth="1"/>
    <col min="12795" max="12795" width="41.453125" style="593" customWidth="1"/>
    <col min="12796" max="12796" width="0" style="593" hidden="1" customWidth="1"/>
    <col min="12797" max="12797" width="19.1796875" style="593" customWidth="1"/>
    <col min="12798" max="12798" width="16.81640625" style="593" customWidth="1"/>
    <col min="12799" max="12800" width="18.453125" style="593" customWidth="1"/>
    <col min="12801" max="12801" width="15.81640625" style="593" customWidth="1"/>
    <col min="12802" max="12802" width="19.1796875" style="593" customWidth="1"/>
    <col min="12803" max="12803" width="17" style="593" customWidth="1"/>
    <col min="12804" max="12804" width="14.453125" style="593" customWidth="1"/>
    <col min="12805" max="12807" width="0" style="593" hidden="1" customWidth="1"/>
    <col min="12808" max="12810" width="14.54296875" style="593" customWidth="1"/>
    <col min="12811" max="12811" width="24.453125" style="593" customWidth="1"/>
    <col min="12812" max="13049" width="9.1796875" style="593"/>
    <col min="13050" max="13050" width="8.7265625" style="593" customWidth="1"/>
    <col min="13051" max="13051" width="41.453125" style="593" customWidth="1"/>
    <col min="13052" max="13052" width="0" style="593" hidden="1" customWidth="1"/>
    <col min="13053" max="13053" width="19.1796875" style="593" customWidth="1"/>
    <col min="13054" max="13054" width="16.81640625" style="593" customWidth="1"/>
    <col min="13055" max="13056" width="18.453125" style="593" customWidth="1"/>
    <col min="13057" max="13057" width="15.81640625" style="593" customWidth="1"/>
    <col min="13058" max="13058" width="19.1796875" style="593" customWidth="1"/>
    <col min="13059" max="13059" width="17" style="593" customWidth="1"/>
    <col min="13060" max="13060" width="14.453125" style="593" customWidth="1"/>
    <col min="13061" max="13063" width="0" style="593" hidden="1" customWidth="1"/>
    <col min="13064" max="13066" width="14.54296875" style="593" customWidth="1"/>
    <col min="13067" max="13067" width="24.453125" style="593" customWidth="1"/>
    <col min="13068" max="13305" width="9.1796875" style="593"/>
    <col min="13306" max="13306" width="8.7265625" style="593" customWidth="1"/>
    <col min="13307" max="13307" width="41.453125" style="593" customWidth="1"/>
    <col min="13308" max="13308" width="0" style="593" hidden="1" customWidth="1"/>
    <col min="13309" max="13309" width="19.1796875" style="593" customWidth="1"/>
    <col min="13310" max="13310" width="16.81640625" style="593" customWidth="1"/>
    <col min="13311" max="13312" width="18.453125" style="593" customWidth="1"/>
    <col min="13313" max="13313" width="15.81640625" style="593" customWidth="1"/>
    <col min="13314" max="13314" width="19.1796875" style="593" customWidth="1"/>
    <col min="13315" max="13315" width="17" style="593" customWidth="1"/>
    <col min="13316" max="13316" width="14.453125" style="593" customWidth="1"/>
    <col min="13317" max="13319" width="0" style="593" hidden="1" customWidth="1"/>
    <col min="13320" max="13322" width="14.54296875" style="593" customWidth="1"/>
    <col min="13323" max="13323" width="24.453125" style="593" customWidth="1"/>
    <col min="13324" max="13561" width="9.1796875" style="593"/>
    <col min="13562" max="13562" width="8.7265625" style="593" customWidth="1"/>
    <col min="13563" max="13563" width="41.453125" style="593" customWidth="1"/>
    <col min="13564" max="13564" width="0" style="593" hidden="1" customWidth="1"/>
    <col min="13565" max="13565" width="19.1796875" style="593" customWidth="1"/>
    <col min="13566" max="13566" width="16.81640625" style="593" customWidth="1"/>
    <col min="13567" max="13568" width="18.453125" style="593" customWidth="1"/>
    <col min="13569" max="13569" width="15.81640625" style="593" customWidth="1"/>
    <col min="13570" max="13570" width="19.1796875" style="593" customWidth="1"/>
    <col min="13571" max="13571" width="17" style="593" customWidth="1"/>
    <col min="13572" max="13572" width="14.453125" style="593" customWidth="1"/>
    <col min="13573" max="13575" width="0" style="593" hidden="1" customWidth="1"/>
    <col min="13576" max="13578" width="14.54296875" style="593" customWidth="1"/>
    <col min="13579" max="13579" width="24.453125" style="593" customWidth="1"/>
    <col min="13580" max="13817" width="9.1796875" style="593"/>
    <col min="13818" max="13818" width="8.7265625" style="593" customWidth="1"/>
    <col min="13819" max="13819" width="41.453125" style="593" customWidth="1"/>
    <col min="13820" max="13820" width="0" style="593" hidden="1" customWidth="1"/>
    <col min="13821" max="13821" width="19.1796875" style="593" customWidth="1"/>
    <col min="13822" max="13822" width="16.81640625" style="593" customWidth="1"/>
    <col min="13823" max="13824" width="18.453125" style="593" customWidth="1"/>
    <col min="13825" max="13825" width="15.81640625" style="593" customWidth="1"/>
    <col min="13826" max="13826" width="19.1796875" style="593" customWidth="1"/>
    <col min="13827" max="13827" width="17" style="593" customWidth="1"/>
    <col min="13828" max="13828" width="14.453125" style="593" customWidth="1"/>
    <col min="13829" max="13831" width="0" style="593" hidden="1" customWidth="1"/>
    <col min="13832" max="13834" width="14.54296875" style="593" customWidth="1"/>
    <col min="13835" max="13835" width="24.453125" style="593" customWidth="1"/>
    <col min="13836" max="14073" width="9.1796875" style="593"/>
    <col min="14074" max="14074" width="8.7265625" style="593" customWidth="1"/>
    <col min="14075" max="14075" width="41.453125" style="593" customWidth="1"/>
    <col min="14076" max="14076" width="0" style="593" hidden="1" customWidth="1"/>
    <col min="14077" max="14077" width="19.1796875" style="593" customWidth="1"/>
    <col min="14078" max="14078" width="16.81640625" style="593" customWidth="1"/>
    <col min="14079" max="14080" width="18.453125" style="593" customWidth="1"/>
    <col min="14081" max="14081" width="15.81640625" style="593" customWidth="1"/>
    <col min="14082" max="14082" width="19.1796875" style="593" customWidth="1"/>
    <col min="14083" max="14083" width="17" style="593" customWidth="1"/>
    <col min="14084" max="14084" width="14.453125" style="593" customWidth="1"/>
    <col min="14085" max="14087" width="0" style="593" hidden="1" customWidth="1"/>
    <col min="14088" max="14090" width="14.54296875" style="593" customWidth="1"/>
    <col min="14091" max="14091" width="24.453125" style="593" customWidth="1"/>
    <col min="14092" max="14329" width="9.1796875" style="593"/>
    <col min="14330" max="14330" width="8.7265625" style="593" customWidth="1"/>
    <col min="14331" max="14331" width="41.453125" style="593" customWidth="1"/>
    <col min="14332" max="14332" width="0" style="593" hidden="1" customWidth="1"/>
    <col min="14333" max="14333" width="19.1796875" style="593" customWidth="1"/>
    <col min="14334" max="14334" width="16.81640625" style="593" customWidth="1"/>
    <col min="14335" max="14336" width="18.453125" style="593" customWidth="1"/>
    <col min="14337" max="14337" width="15.81640625" style="593" customWidth="1"/>
    <col min="14338" max="14338" width="19.1796875" style="593" customWidth="1"/>
    <col min="14339" max="14339" width="17" style="593" customWidth="1"/>
    <col min="14340" max="14340" width="14.453125" style="593" customWidth="1"/>
    <col min="14341" max="14343" width="0" style="593" hidden="1" customWidth="1"/>
    <col min="14344" max="14346" width="14.54296875" style="593" customWidth="1"/>
    <col min="14347" max="14347" width="24.453125" style="593" customWidth="1"/>
    <col min="14348" max="14585" width="9.1796875" style="593"/>
    <col min="14586" max="14586" width="8.7265625" style="593" customWidth="1"/>
    <col min="14587" max="14587" width="41.453125" style="593" customWidth="1"/>
    <col min="14588" max="14588" width="0" style="593" hidden="1" customWidth="1"/>
    <col min="14589" max="14589" width="19.1796875" style="593" customWidth="1"/>
    <col min="14590" max="14590" width="16.81640625" style="593" customWidth="1"/>
    <col min="14591" max="14592" width="18.453125" style="593" customWidth="1"/>
    <col min="14593" max="14593" width="15.81640625" style="593" customWidth="1"/>
    <col min="14594" max="14594" width="19.1796875" style="593" customWidth="1"/>
    <col min="14595" max="14595" width="17" style="593" customWidth="1"/>
    <col min="14596" max="14596" width="14.453125" style="593" customWidth="1"/>
    <col min="14597" max="14599" width="0" style="593" hidden="1" customWidth="1"/>
    <col min="14600" max="14602" width="14.54296875" style="593" customWidth="1"/>
    <col min="14603" max="14603" width="24.453125" style="593" customWidth="1"/>
    <col min="14604" max="14841" width="9.1796875" style="593"/>
    <col min="14842" max="14842" width="8.7265625" style="593" customWidth="1"/>
    <col min="14843" max="14843" width="41.453125" style="593" customWidth="1"/>
    <col min="14844" max="14844" width="0" style="593" hidden="1" customWidth="1"/>
    <col min="14845" max="14845" width="19.1796875" style="593" customWidth="1"/>
    <col min="14846" max="14846" width="16.81640625" style="593" customWidth="1"/>
    <col min="14847" max="14848" width="18.453125" style="593" customWidth="1"/>
    <col min="14849" max="14849" width="15.81640625" style="593" customWidth="1"/>
    <col min="14850" max="14850" width="19.1796875" style="593" customWidth="1"/>
    <col min="14851" max="14851" width="17" style="593" customWidth="1"/>
    <col min="14852" max="14852" width="14.453125" style="593" customWidth="1"/>
    <col min="14853" max="14855" width="0" style="593" hidden="1" customWidth="1"/>
    <col min="14856" max="14858" width="14.54296875" style="593" customWidth="1"/>
    <col min="14859" max="14859" width="24.453125" style="593" customWidth="1"/>
    <col min="14860" max="15097" width="9.1796875" style="593"/>
    <col min="15098" max="15098" width="8.7265625" style="593" customWidth="1"/>
    <col min="15099" max="15099" width="41.453125" style="593" customWidth="1"/>
    <col min="15100" max="15100" width="0" style="593" hidden="1" customWidth="1"/>
    <col min="15101" max="15101" width="19.1796875" style="593" customWidth="1"/>
    <col min="15102" max="15102" width="16.81640625" style="593" customWidth="1"/>
    <col min="15103" max="15104" width="18.453125" style="593" customWidth="1"/>
    <col min="15105" max="15105" width="15.81640625" style="593" customWidth="1"/>
    <col min="15106" max="15106" width="19.1796875" style="593" customWidth="1"/>
    <col min="15107" max="15107" width="17" style="593" customWidth="1"/>
    <col min="15108" max="15108" width="14.453125" style="593" customWidth="1"/>
    <col min="15109" max="15111" width="0" style="593" hidden="1" customWidth="1"/>
    <col min="15112" max="15114" width="14.54296875" style="593" customWidth="1"/>
    <col min="15115" max="15115" width="24.453125" style="593" customWidth="1"/>
    <col min="15116" max="15353" width="9.1796875" style="593"/>
    <col min="15354" max="15354" width="8.7265625" style="593" customWidth="1"/>
    <col min="15355" max="15355" width="41.453125" style="593" customWidth="1"/>
    <col min="15356" max="15356" width="0" style="593" hidden="1" customWidth="1"/>
    <col min="15357" max="15357" width="19.1796875" style="593" customWidth="1"/>
    <col min="15358" max="15358" width="16.81640625" style="593" customWidth="1"/>
    <col min="15359" max="15360" width="18.453125" style="593" customWidth="1"/>
    <col min="15361" max="15361" width="15.81640625" style="593" customWidth="1"/>
    <col min="15362" max="15362" width="19.1796875" style="593" customWidth="1"/>
    <col min="15363" max="15363" width="17" style="593" customWidth="1"/>
    <col min="15364" max="15364" width="14.453125" style="593" customWidth="1"/>
    <col min="15365" max="15367" width="0" style="593" hidden="1" customWidth="1"/>
    <col min="15368" max="15370" width="14.54296875" style="593" customWidth="1"/>
    <col min="15371" max="15371" width="24.453125" style="593" customWidth="1"/>
    <col min="15372" max="15609" width="9.1796875" style="593"/>
    <col min="15610" max="15610" width="8.7265625" style="593" customWidth="1"/>
    <col min="15611" max="15611" width="41.453125" style="593" customWidth="1"/>
    <col min="15612" max="15612" width="0" style="593" hidden="1" customWidth="1"/>
    <col min="15613" max="15613" width="19.1796875" style="593" customWidth="1"/>
    <col min="15614" max="15614" width="16.81640625" style="593" customWidth="1"/>
    <col min="15615" max="15616" width="18.453125" style="593" customWidth="1"/>
    <col min="15617" max="15617" width="15.81640625" style="593" customWidth="1"/>
    <col min="15618" max="15618" width="19.1796875" style="593" customWidth="1"/>
    <col min="15619" max="15619" width="17" style="593" customWidth="1"/>
    <col min="15620" max="15620" width="14.453125" style="593" customWidth="1"/>
    <col min="15621" max="15623" width="0" style="593" hidden="1" customWidth="1"/>
    <col min="15624" max="15626" width="14.54296875" style="593" customWidth="1"/>
    <col min="15627" max="15627" width="24.453125" style="593" customWidth="1"/>
    <col min="15628" max="15865" width="9.1796875" style="593"/>
    <col min="15866" max="15866" width="8.7265625" style="593" customWidth="1"/>
    <col min="15867" max="15867" width="41.453125" style="593" customWidth="1"/>
    <col min="15868" max="15868" width="0" style="593" hidden="1" customWidth="1"/>
    <col min="15869" max="15869" width="19.1796875" style="593" customWidth="1"/>
    <col min="15870" max="15870" width="16.81640625" style="593" customWidth="1"/>
    <col min="15871" max="15872" width="18.453125" style="593" customWidth="1"/>
    <col min="15873" max="15873" width="15.81640625" style="593" customWidth="1"/>
    <col min="15874" max="15874" width="19.1796875" style="593" customWidth="1"/>
    <col min="15875" max="15875" width="17" style="593" customWidth="1"/>
    <col min="15876" max="15876" width="14.453125" style="593" customWidth="1"/>
    <col min="15877" max="15879" width="0" style="593" hidden="1" customWidth="1"/>
    <col min="15880" max="15882" width="14.54296875" style="593" customWidth="1"/>
    <col min="15883" max="15883" width="24.453125" style="593" customWidth="1"/>
    <col min="15884" max="16121" width="9.1796875" style="593"/>
    <col min="16122" max="16122" width="8.7265625" style="593" customWidth="1"/>
    <col min="16123" max="16123" width="41.453125" style="593" customWidth="1"/>
    <col min="16124" max="16124" width="0" style="593" hidden="1" customWidth="1"/>
    <col min="16125" max="16125" width="19.1796875" style="593" customWidth="1"/>
    <col min="16126" max="16126" width="16.81640625" style="593" customWidth="1"/>
    <col min="16127" max="16128" width="18.453125" style="593" customWidth="1"/>
    <col min="16129" max="16129" width="15.81640625" style="593" customWidth="1"/>
    <col min="16130" max="16130" width="19.1796875" style="593" customWidth="1"/>
    <col min="16131" max="16131" width="17" style="593" customWidth="1"/>
    <col min="16132" max="16132" width="14.453125" style="593" customWidth="1"/>
    <col min="16133" max="16135" width="0" style="593" hidden="1" customWidth="1"/>
    <col min="16136" max="16138" width="14.54296875" style="593" customWidth="1"/>
    <col min="16139" max="16139" width="24.453125" style="593" customWidth="1"/>
    <col min="16140" max="16379" width="9.1796875" style="593"/>
    <col min="16380" max="16384" width="9.1796875" style="593" customWidth="1"/>
  </cols>
  <sheetData>
    <row r="1" spans="1:12" x14ac:dyDescent="0.35">
      <c r="A1" s="919"/>
      <c r="B1" s="919"/>
      <c r="H1" s="917" t="s">
        <v>556</v>
      </c>
      <c r="I1" s="917"/>
      <c r="J1" s="917"/>
      <c r="K1" s="917"/>
    </row>
    <row r="2" spans="1:12" ht="15.5" customHeight="1" x14ac:dyDescent="0.35">
      <c r="A2" s="920"/>
      <c r="B2" s="920"/>
      <c r="H2" s="923" t="s">
        <v>534</v>
      </c>
      <c r="I2" s="923"/>
      <c r="J2" s="923"/>
      <c r="K2" s="923"/>
    </row>
    <row r="3" spans="1:12" x14ac:dyDescent="0.35">
      <c r="F3" s="596"/>
      <c r="H3" s="923"/>
      <c r="I3" s="923"/>
      <c r="J3" s="923"/>
      <c r="K3" s="923"/>
    </row>
    <row r="4" spans="1:12" ht="20.5" customHeight="1" x14ac:dyDescent="0.35">
      <c r="A4" s="921" t="s">
        <v>3115</v>
      </c>
      <c r="B4" s="922"/>
      <c r="C4" s="922"/>
      <c r="D4" s="922"/>
      <c r="E4" s="922"/>
      <c r="F4" s="922"/>
      <c r="G4" s="922"/>
      <c r="H4" s="922"/>
      <c r="I4" s="922"/>
      <c r="J4" s="922"/>
      <c r="K4" s="922"/>
    </row>
    <row r="5" spans="1:12" s="628" customFormat="1" ht="19" customHeight="1" x14ac:dyDescent="0.35">
      <c r="A5" s="918" t="str">
        <f>+'NĐ31- Biểu 54- QT chi-cq'!A5</f>
        <v>(Kèm theo Quyết đinh số 892/QĐ-UBND ngày 07/4/2026 của UBND xã Đoàn Đào)</v>
      </c>
      <c r="B5" s="918"/>
      <c r="C5" s="918"/>
      <c r="D5" s="918"/>
      <c r="E5" s="918"/>
      <c r="F5" s="918"/>
      <c r="G5" s="918"/>
      <c r="H5" s="918"/>
      <c r="I5" s="918"/>
      <c r="J5" s="918"/>
      <c r="K5" s="918"/>
    </row>
    <row r="6" spans="1:12" ht="17.5" customHeight="1" x14ac:dyDescent="0.35">
      <c r="A6" s="629"/>
      <c r="B6" s="629"/>
      <c r="C6" s="629"/>
      <c r="D6" s="629"/>
      <c r="E6" s="629"/>
      <c r="F6" s="629"/>
      <c r="G6" s="629"/>
      <c r="H6" s="629"/>
      <c r="I6" s="912" t="s">
        <v>535</v>
      </c>
      <c r="J6" s="912"/>
      <c r="K6" s="912"/>
    </row>
    <row r="7" spans="1:12" x14ac:dyDescent="0.35">
      <c r="A7" s="913" t="s">
        <v>51</v>
      </c>
      <c r="B7" s="913" t="s">
        <v>536</v>
      </c>
      <c r="C7" s="913" t="s">
        <v>3141</v>
      </c>
      <c r="D7" s="915" t="s">
        <v>286</v>
      </c>
      <c r="E7" s="916"/>
      <c r="F7" s="916"/>
      <c r="G7" s="914" t="s">
        <v>3123</v>
      </c>
      <c r="H7" s="913" t="s">
        <v>3124</v>
      </c>
      <c r="I7" s="609" t="s">
        <v>286</v>
      </c>
      <c r="J7" s="597"/>
      <c r="K7" s="605"/>
    </row>
    <row r="8" spans="1:12" ht="98.5" customHeight="1" x14ac:dyDescent="0.35">
      <c r="A8" s="913"/>
      <c r="B8" s="913"/>
      <c r="C8" s="913"/>
      <c r="D8" s="598" t="s">
        <v>557</v>
      </c>
      <c r="E8" s="598" t="s">
        <v>195</v>
      </c>
      <c r="F8" s="598" t="s">
        <v>3125</v>
      </c>
      <c r="G8" s="914"/>
      <c r="H8" s="913"/>
      <c r="I8" s="599" t="s">
        <v>558</v>
      </c>
      <c r="J8" s="598" t="s">
        <v>3139</v>
      </c>
      <c r="K8" s="606" t="s">
        <v>3140</v>
      </c>
    </row>
    <row r="9" spans="1:12" x14ac:dyDescent="0.35">
      <c r="A9" s="600" t="s">
        <v>61</v>
      </c>
      <c r="B9" s="600" t="s">
        <v>62</v>
      </c>
      <c r="C9" s="601" t="s">
        <v>559</v>
      </c>
      <c r="D9" s="601">
        <v>2</v>
      </c>
      <c r="E9" s="600">
        <v>3</v>
      </c>
      <c r="F9" s="601">
        <v>4</v>
      </c>
      <c r="G9" s="601">
        <v>6</v>
      </c>
      <c r="H9" s="600">
        <v>7</v>
      </c>
      <c r="I9" s="601">
        <v>8</v>
      </c>
      <c r="J9" s="601">
        <v>10</v>
      </c>
      <c r="K9" s="607">
        <v>11</v>
      </c>
    </row>
    <row r="10" spans="1:12" ht="23.5" customHeight="1" x14ac:dyDescent="0.35">
      <c r="A10" s="610"/>
      <c r="B10" s="598" t="s">
        <v>370</v>
      </c>
      <c r="C10" s="611">
        <f>C11+C15</f>
        <v>146419620277</v>
      </c>
      <c r="D10" s="611">
        <f t="shared" ref="D10:K10" si="0">D11+D15</f>
        <v>0</v>
      </c>
      <c r="E10" s="611">
        <f t="shared" si="0"/>
        <v>61502362347</v>
      </c>
      <c r="F10" s="611">
        <f t="shared" si="0"/>
        <v>84917257930</v>
      </c>
      <c r="G10" s="611">
        <f t="shared" si="0"/>
        <v>137868831143</v>
      </c>
      <c r="H10" s="611">
        <f t="shared" si="0"/>
        <v>8550789134</v>
      </c>
      <c r="I10" s="611">
        <f t="shared" si="0"/>
        <v>7984254914</v>
      </c>
      <c r="J10" s="611">
        <f t="shared" si="0"/>
        <v>450878304</v>
      </c>
      <c r="K10" s="612">
        <f t="shared" si="0"/>
        <v>115655916</v>
      </c>
      <c r="L10" s="596"/>
    </row>
    <row r="11" spans="1:12" s="594" customFormat="1" ht="23.5" customHeight="1" x14ac:dyDescent="0.3">
      <c r="A11" s="610" t="s">
        <v>169</v>
      </c>
      <c r="B11" s="598" t="s">
        <v>3130</v>
      </c>
      <c r="C11" s="611">
        <f>SUM(C12:C14)</f>
        <v>81203251232</v>
      </c>
      <c r="D11" s="611">
        <f t="shared" ref="D11:K11" si="1">SUM(D12:D14)</f>
        <v>0</v>
      </c>
      <c r="E11" s="611">
        <f t="shared" si="1"/>
        <v>60905379257</v>
      </c>
      <c r="F11" s="611">
        <f t="shared" si="1"/>
        <v>20297871975</v>
      </c>
      <c r="G11" s="611">
        <f t="shared" si="1"/>
        <v>73526499661</v>
      </c>
      <c r="H11" s="611">
        <f t="shared" si="1"/>
        <v>7676751571</v>
      </c>
      <c r="I11" s="611">
        <f t="shared" si="1"/>
        <v>7116277351</v>
      </c>
      <c r="J11" s="611">
        <f t="shared" si="1"/>
        <v>445458304</v>
      </c>
      <c r="K11" s="612">
        <f t="shared" si="1"/>
        <v>115015916</v>
      </c>
      <c r="L11" s="602"/>
    </row>
    <row r="12" spans="1:12" s="603" customFormat="1" ht="23.5" customHeight="1" x14ac:dyDescent="0.35">
      <c r="A12" s="613">
        <v>1</v>
      </c>
      <c r="B12" s="614" t="s">
        <v>3126</v>
      </c>
      <c r="C12" s="615">
        <f>E12+F12</f>
        <v>7809781227</v>
      </c>
      <c r="D12" s="615"/>
      <c r="E12" s="615">
        <v>4882845815</v>
      </c>
      <c r="F12" s="615">
        <f>2976262412-49327000</f>
        <v>2926935412</v>
      </c>
      <c r="G12" s="615">
        <f>7789007880-1687593746</f>
        <v>6101414134</v>
      </c>
      <c r="H12" s="615">
        <f>C12-G12</f>
        <v>1708367093</v>
      </c>
      <c r="I12" s="615">
        <v>1687593746</v>
      </c>
      <c r="J12" s="615">
        <f>H12-I12</f>
        <v>20773347</v>
      </c>
      <c r="K12" s="616">
        <f>H12-I12-J12</f>
        <v>0</v>
      </c>
    </row>
    <row r="13" spans="1:12" s="603" customFormat="1" ht="23.5" customHeight="1" x14ac:dyDescent="0.35">
      <c r="A13" s="613">
        <v>2</v>
      </c>
      <c r="B13" s="614" t="s">
        <v>3127</v>
      </c>
      <c r="C13" s="615">
        <v>3444903109</v>
      </c>
      <c r="D13" s="615"/>
      <c r="E13" s="615">
        <v>2379909109</v>
      </c>
      <c r="F13" s="615">
        <f>C13-E13</f>
        <v>1064994000</v>
      </c>
      <c r="G13" s="617">
        <v>3440366024</v>
      </c>
      <c r="H13" s="615">
        <f>C13-G13</f>
        <v>4537085</v>
      </c>
      <c r="I13" s="615">
        <v>4168000</v>
      </c>
      <c r="J13" s="615">
        <v>358501</v>
      </c>
      <c r="K13" s="616">
        <f t="shared" ref="K13:K23" si="2">H13-I13-J13</f>
        <v>10584</v>
      </c>
    </row>
    <row r="14" spans="1:12" s="603" customFormat="1" ht="23.5" customHeight="1" x14ac:dyDescent="0.35">
      <c r="A14" s="613">
        <v>3</v>
      </c>
      <c r="B14" s="614" t="s">
        <v>3128</v>
      </c>
      <c r="C14" s="615">
        <v>69948566896</v>
      </c>
      <c r="D14" s="615"/>
      <c r="E14" s="615">
        <v>53642624333</v>
      </c>
      <c r="F14" s="615">
        <f>C14-E14</f>
        <v>16305942563</v>
      </c>
      <c r="G14" s="617">
        <v>63984719503</v>
      </c>
      <c r="H14" s="615">
        <f>C14-G14</f>
        <v>5963847393</v>
      </c>
      <c r="I14" s="615">
        <v>5424515605</v>
      </c>
      <c r="J14" s="615">
        <v>424326456</v>
      </c>
      <c r="K14" s="616">
        <f t="shared" si="2"/>
        <v>115005332</v>
      </c>
    </row>
    <row r="15" spans="1:12" s="604" customFormat="1" ht="23.5" customHeight="1" x14ac:dyDescent="0.3">
      <c r="A15" s="618" t="s">
        <v>125</v>
      </c>
      <c r="B15" s="619" t="s">
        <v>3131</v>
      </c>
      <c r="C15" s="620">
        <f>SUM(C16:C23)</f>
        <v>65216369045</v>
      </c>
      <c r="D15" s="620">
        <f t="shared" ref="D15:J15" si="3">SUM(D16:D23)</f>
        <v>0</v>
      </c>
      <c r="E15" s="620">
        <f t="shared" si="3"/>
        <v>596983090</v>
      </c>
      <c r="F15" s="620">
        <f t="shared" si="3"/>
        <v>64619385955</v>
      </c>
      <c r="G15" s="620">
        <f t="shared" si="3"/>
        <v>64342331482</v>
      </c>
      <c r="H15" s="620">
        <f t="shared" si="3"/>
        <v>874037563</v>
      </c>
      <c r="I15" s="620">
        <f t="shared" si="3"/>
        <v>867977563</v>
      </c>
      <c r="J15" s="620">
        <f t="shared" si="3"/>
        <v>5420000</v>
      </c>
      <c r="K15" s="621">
        <f t="shared" si="2"/>
        <v>640000</v>
      </c>
    </row>
    <row r="16" spans="1:12" s="603" customFormat="1" ht="23.5" customHeight="1" x14ac:dyDescent="0.35">
      <c r="A16" s="613">
        <v>1</v>
      </c>
      <c r="B16" s="614" t="s">
        <v>3129</v>
      </c>
      <c r="C16" s="615">
        <v>846537090</v>
      </c>
      <c r="D16" s="615"/>
      <c r="E16" s="615">
        <v>596983090</v>
      </c>
      <c r="F16" s="622">
        <f>C16-E16</f>
        <v>249554000</v>
      </c>
      <c r="G16" s="622">
        <v>846537090</v>
      </c>
      <c r="H16" s="615">
        <f t="shared" ref="H16:H23" si="4">C16-G16</f>
        <v>0</v>
      </c>
      <c r="I16" s="615"/>
      <c r="J16" s="615"/>
      <c r="K16" s="616">
        <f t="shared" si="2"/>
        <v>0</v>
      </c>
    </row>
    <row r="17" spans="1:11" s="603" customFormat="1" ht="23.5" customHeight="1" x14ac:dyDescent="0.35">
      <c r="A17" s="613">
        <v>2</v>
      </c>
      <c r="B17" s="343" t="s">
        <v>3132</v>
      </c>
      <c r="C17" s="615">
        <f t="shared" ref="C17:C23" si="5">SUM(D17:F17)</f>
        <v>7815297185</v>
      </c>
      <c r="D17" s="615"/>
      <c r="E17" s="623"/>
      <c r="F17" s="615">
        <v>7815297185</v>
      </c>
      <c r="G17" s="617">
        <v>7727297187</v>
      </c>
      <c r="H17" s="615">
        <f t="shared" si="4"/>
        <v>87999998</v>
      </c>
      <c r="I17" s="615">
        <v>87999998</v>
      </c>
      <c r="J17" s="615"/>
      <c r="K17" s="616">
        <f t="shared" si="2"/>
        <v>0</v>
      </c>
    </row>
    <row r="18" spans="1:11" s="603" customFormat="1" ht="23.5" customHeight="1" x14ac:dyDescent="0.35">
      <c r="A18" s="613">
        <v>3</v>
      </c>
      <c r="B18" s="343" t="s">
        <v>3133</v>
      </c>
      <c r="C18" s="615">
        <f t="shared" si="5"/>
        <v>9244811432</v>
      </c>
      <c r="D18" s="615"/>
      <c r="E18" s="623"/>
      <c r="F18" s="615">
        <v>9244811432</v>
      </c>
      <c r="G18" s="617">
        <v>9126361933</v>
      </c>
      <c r="H18" s="615">
        <f t="shared" si="4"/>
        <v>118449499</v>
      </c>
      <c r="I18" s="615">
        <v>118449499</v>
      </c>
      <c r="J18" s="615"/>
      <c r="K18" s="616">
        <f t="shared" si="2"/>
        <v>0</v>
      </c>
    </row>
    <row r="19" spans="1:11" s="603" customFormat="1" ht="23.5" customHeight="1" x14ac:dyDescent="0.35">
      <c r="A19" s="613">
        <v>4</v>
      </c>
      <c r="B19" s="343" t="s">
        <v>3134</v>
      </c>
      <c r="C19" s="615">
        <f t="shared" si="5"/>
        <v>5587270962</v>
      </c>
      <c r="D19" s="615"/>
      <c r="E19" s="623"/>
      <c r="F19" s="615">
        <v>5587270962</v>
      </c>
      <c r="G19" s="617">
        <v>5457485672</v>
      </c>
      <c r="H19" s="615">
        <f t="shared" si="4"/>
        <v>129785290</v>
      </c>
      <c r="I19" s="615">
        <v>129145290</v>
      </c>
      <c r="J19" s="615"/>
      <c r="K19" s="616">
        <f t="shared" si="2"/>
        <v>640000</v>
      </c>
    </row>
    <row r="20" spans="1:11" s="603" customFormat="1" ht="23.5" customHeight="1" x14ac:dyDescent="0.35">
      <c r="A20" s="613">
        <v>5</v>
      </c>
      <c r="B20" s="343" t="s">
        <v>3135</v>
      </c>
      <c r="C20" s="615">
        <f t="shared" si="5"/>
        <v>11947391538</v>
      </c>
      <c r="D20" s="615"/>
      <c r="E20" s="623"/>
      <c r="F20" s="615">
        <v>11947391538</v>
      </c>
      <c r="G20" s="617">
        <v>11775462402</v>
      </c>
      <c r="H20" s="615">
        <f t="shared" si="4"/>
        <v>171929136</v>
      </c>
      <c r="I20" s="615">
        <f>H20</f>
        <v>171929136</v>
      </c>
      <c r="J20" s="615"/>
      <c r="K20" s="616">
        <f t="shared" si="2"/>
        <v>0</v>
      </c>
    </row>
    <row r="21" spans="1:11" s="603" customFormat="1" ht="23.5" customHeight="1" x14ac:dyDescent="0.35">
      <c r="A21" s="613">
        <v>6</v>
      </c>
      <c r="B21" s="343" t="s">
        <v>3136</v>
      </c>
      <c r="C21" s="615">
        <f t="shared" si="5"/>
        <v>7797993224</v>
      </c>
      <c r="D21" s="615"/>
      <c r="E21" s="623"/>
      <c r="F21" s="615">
        <v>7797993224</v>
      </c>
      <c r="G21" s="617">
        <v>7647507991</v>
      </c>
      <c r="H21" s="615">
        <f t="shared" si="4"/>
        <v>150485233</v>
      </c>
      <c r="I21" s="615">
        <f>143665233+5620000</f>
        <v>149285233</v>
      </c>
      <c r="J21" s="615">
        <v>1200000</v>
      </c>
      <c r="K21" s="616">
        <f t="shared" si="2"/>
        <v>0</v>
      </c>
    </row>
    <row r="22" spans="1:11" s="603" customFormat="1" ht="23.5" customHeight="1" x14ac:dyDescent="0.35">
      <c r="A22" s="613">
        <v>7</v>
      </c>
      <c r="B22" s="343" t="s">
        <v>3137</v>
      </c>
      <c r="C22" s="615">
        <f t="shared" si="5"/>
        <v>11340171174</v>
      </c>
      <c r="D22" s="615"/>
      <c r="E22" s="623"/>
      <c r="F22" s="615">
        <v>11340171174</v>
      </c>
      <c r="G22" s="617">
        <v>11167311551</v>
      </c>
      <c r="H22" s="615">
        <f t="shared" si="4"/>
        <v>172859623</v>
      </c>
      <c r="I22" s="615">
        <v>168639623</v>
      </c>
      <c r="J22" s="615">
        <v>4220000</v>
      </c>
      <c r="K22" s="616">
        <f t="shared" si="2"/>
        <v>0</v>
      </c>
    </row>
    <row r="23" spans="1:11" s="603" customFormat="1" ht="23.5" customHeight="1" x14ac:dyDescent="0.35">
      <c r="A23" s="613">
        <v>8</v>
      </c>
      <c r="B23" s="343" t="s">
        <v>3138</v>
      </c>
      <c r="C23" s="615">
        <f t="shared" si="5"/>
        <v>10636896440</v>
      </c>
      <c r="D23" s="615"/>
      <c r="E23" s="623"/>
      <c r="F23" s="615">
        <v>10636896440</v>
      </c>
      <c r="G23" s="615">
        <v>10594367656</v>
      </c>
      <c r="H23" s="615">
        <f t="shared" si="4"/>
        <v>42528784</v>
      </c>
      <c r="I23" s="615">
        <f>36428784+6100000</f>
        <v>42528784</v>
      </c>
      <c r="J23" s="615"/>
      <c r="K23" s="616">
        <f t="shared" si="2"/>
        <v>0</v>
      </c>
    </row>
    <row r="24" spans="1:11" x14ac:dyDescent="0.35">
      <c r="A24" s="593"/>
    </row>
    <row r="25" spans="1:11" x14ac:dyDescent="0.35">
      <c r="A25" s="593"/>
    </row>
    <row r="26" spans="1:11" x14ac:dyDescent="0.35">
      <c r="A26" s="593"/>
    </row>
    <row r="27" spans="1:11" x14ac:dyDescent="0.35">
      <c r="A27" s="593"/>
    </row>
    <row r="28" spans="1:11" x14ac:dyDescent="0.35">
      <c r="A28" s="593"/>
    </row>
    <row r="29" spans="1:11" x14ac:dyDescent="0.35">
      <c r="A29" s="593"/>
    </row>
  </sheetData>
  <mergeCells count="13">
    <mergeCell ref="H1:K1"/>
    <mergeCell ref="A5:K5"/>
    <mergeCell ref="A1:B1"/>
    <mergeCell ref="A2:B2"/>
    <mergeCell ref="A4:K4"/>
    <mergeCell ref="H2:K3"/>
    <mergeCell ref="I6:K6"/>
    <mergeCell ref="A7:A8"/>
    <mergeCell ref="B7:B8"/>
    <mergeCell ref="C7:C8"/>
    <mergeCell ref="G7:G8"/>
    <mergeCell ref="H7:H8"/>
    <mergeCell ref="D7:F7"/>
  </mergeCells>
  <pageMargins left="0.75" right="0.5" top="0.75" bottom="0.55000000000000004" header="0.3" footer="0.26"/>
  <pageSetup paperSize="9"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workbookViewId="0">
      <selection activeCell="N24" sqref="N24"/>
    </sheetView>
  </sheetViews>
  <sheetFormatPr defaultRowHeight="14.5" x14ac:dyDescent="0.35"/>
  <cols>
    <col min="1" max="1" width="6.1796875" style="375" customWidth="1"/>
    <col min="2" max="2" width="18.453125" style="375" customWidth="1"/>
    <col min="3" max="3" width="19.1796875" style="375" customWidth="1"/>
    <col min="4" max="4" width="19" style="375" customWidth="1"/>
    <col min="5" max="5" width="18.81640625" style="375" customWidth="1"/>
    <col min="6" max="6" width="16.54296875" style="375" customWidth="1"/>
    <col min="7" max="7" width="9.1796875" style="375" customWidth="1"/>
    <col min="8" max="8" width="19.453125" style="375" customWidth="1"/>
    <col min="9" max="9" width="17.54296875" style="375" customWidth="1"/>
    <col min="10" max="10" width="18.54296875" style="375" customWidth="1"/>
    <col min="11" max="11" width="7.26953125" style="375" customWidth="1"/>
    <col min="12" max="13" width="18.453125" style="375" customWidth="1"/>
    <col min="14" max="14" width="14.26953125" style="375" customWidth="1"/>
    <col min="15" max="15" width="5.54296875" style="375" customWidth="1"/>
    <col min="16" max="16" width="6.7265625" style="375" customWidth="1"/>
    <col min="17" max="17" width="8.1796875" style="375" customWidth="1"/>
    <col min="18" max="18" width="11.26953125" style="375" customWidth="1"/>
    <col min="19" max="19" width="18" style="375" customWidth="1"/>
    <col min="20" max="20" width="17.7265625" style="375" customWidth="1"/>
    <col min="21" max="21" width="9" style="375" customWidth="1"/>
    <col min="22" max="22" width="8.81640625" style="375" customWidth="1"/>
    <col min="23" max="23" width="10" style="375" customWidth="1"/>
    <col min="24" max="256" width="9.1796875" style="376"/>
    <col min="257" max="257" width="6.1796875" style="376" customWidth="1"/>
    <col min="258" max="258" width="18.453125" style="376" customWidth="1"/>
    <col min="259" max="260" width="20.1796875" style="376" customWidth="1"/>
    <col min="261" max="261" width="18" style="376" customWidth="1"/>
    <col min="262" max="262" width="16.54296875" style="376" customWidth="1"/>
    <col min="263" max="263" width="16.453125" style="376" customWidth="1"/>
    <col min="264" max="264" width="19.453125" style="376" customWidth="1"/>
    <col min="265" max="265" width="17.54296875" style="376" customWidth="1"/>
    <col min="266" max="266" width="18.54296875" style="376" customWidth="1"/>
    <col min="267" max="267" width="7.26953125" style="376" customWidth="1"/>
    <col min="268" max="268" width="18.453125" style="376" customWidth="1"/>
    <col min="269" max="269" width="18.7265625" style="376" customWidth="1"/>
    <col min="270" max="270" width="6.453125" style="376" customWidth="1"/>
    <col min="271" max="271" width="5.54296875" style="376" customWidth="1"/>
    <col min="272" max="272" width="6.7265625" style="376" customWidth="1"/>
    <col min="273" max="273" width="8.1796875" style="376" customWidth="1"/>
    <col min="274" max="274" width="11.26953125" style="376" customWidth="1"/>
    <col min="275" max="275" width="18.26953125" style="376" customWidth="1"/>
    <col min="276" max="276" width="17.7265625" style="376" customWidth="1"/>
    <col min="277" max="277" width="9" style="376" customWidth="1"/>
    <col min="278" max="278" width="8.81640625" style="376" customWidth="1"/>
    <col min="279" max="279" width="10" style="376" customWidth="1"/>
    <col min="280" max="512" width="9.1796875" style="376"/>
    <col min="513" max="513" width="6.1796875" style="376" customWidth="1"/>
    <col min="514" max="514" width="18.453125" style="376" customWidth="1"/>
    <col min="515" max="516" width="20.1796875" style="376" customWidth="1"/>
    <col min="517" max="517" width="18" style="376" customWidth="1"/>
    <col min="518" max="518" width="16.54296875" style="376" customWidth="1"/>
    <col min="519" max="519" width="16.453125" style="376" customWidth="1"/>
    <col min="520" max="520" width="19.453125" style="376" customWidth="1"/>
    <col min="521" max="521" width="17.54296875" style="376" customWidth="1"/>
    <col min="522" max="522" width="18.54296875" style="376" customWidth="1"/>
    <col min="523" max="523" width="7.26953125" style="376" customWidth="1"/>
    <col min="524" max="524" width="18.453125" style="376" customWidth="1"/>
    <col min="525" max="525" width="18.7265625" style="376" customWidth="1"/>
    <col min="526" max="526" width="6.453125" style="376" customWidth="1"/>
    <col min="527" max="527" width="5.54296875" style="376" customWidth="1"/>
    <col min="528" max="528" width="6.7265625" style="376" customWidth="1"/>
    <col min="529" max="529" width="8.1796875" style="376" customWidth="1"/>
    <col min="530" max="530" width="11.26953125" style="376" customWidth="1"/>
    <col min="531" max="531" width="18.26953125" style="376" customWidth="1"/>
    <col min="532" max="532" width="17.7265625" style="376" customWidth="1"/>
    <col min="533" max="533" width="9" style="376" customWidth="1"/>
    <col min="534" max="534" width="8.81640625" style="376" customWidth="1"/>
    <col min="535" max="535" width="10" style="376" customWidth="1"/>
    <col min="536" max="768" width="9.1796875" style="376"/>
    <col min="769" max="769" width="6.1796875" style="376" customWidth="1"/>
    <col min="770" max="770" width="18.453125" style="376" customWidth="1"/>
    <col min="771" max="772" width="20.1796875" style="376" customWidth="1"/>
    <col min="773" max="773" width="18" style="376" customWidth="1"/>
    <col min="774" max="774" width="16.54296875" style="376" customWidth="1"/>
    <col min="775" max="775" width="16.453125" style="376" customWidth="1"/>
    <col min="776" max="776" width="19.453125" style="376" customWidth="1"/>
    <col min="777" max="777" width="17.54296875" style="376" customWidth="1"/>
    <col min="778" max="778" width="18.54296875" style="376" customWidth="1"/>
    <col min="779" max="779" width="7.26953125" style="376" customWidth="1"/>
    <col min="780" max="780" width="18.453125" style="376" customWidth="1"/>
    <col min="781" max="781" width="18.7265625" style="376" customWidth="1"/>
    <col min="782" max="782" width="6.453125" style="376" customWidth="1"/>
    <col min="783" max="783" width="5.54296875" style="376" customWidth="1"/>
    <col min="784" max="784" width="6.7265625" style="376" customWidth="1"/>
    <col min="785" max="785" width="8.1796875" style="376" customWidth="1"/>
    <col min="786" max="786" width="11.26953125" style="376" customWidth="1"/>
    <col min="787" max="787" width="18.26953125" style="376" customWidth="1"/>
    <col min="788" max="788" width="17.7265625" style="376" customWidth="1"/>
    <col min="789" max="789" width="9" style="376" customWidth="1"/>
    <col min="790" max="790" width="8.81640625" style="376" customWidth="1"/>
    <col min="791" max="791" width="10" style="376" customWidth="1"/>
    <col min="792" max="1024" width="9.1796875" style="376"/>
    <col min="1025" max="1025" width="6.1796875" style="376" customWidth="1"/>
    <col min="1026" max="1026" width="18.453125" style="376" customWidth="1"/>
    <col min="1027" max="1028" width="20.1796875" style="376" customWidth="1"/>
    <col min="1029" max="1029" width="18" style="376" customWidth="1"/>
    <col min="1030" max="1030" width="16.54296875" style="376" customWidth="1"/>
    <col min="1031" max="1031" width="16.453125" style="376" customWidth="1"/>
    <col min="1032" max="1032" width="19.453125" style="376" customWidth="1"/>
    <col min="1033" max="1033" width="17.54296875" style="376" customWidth="1"/>
    <col min="1034" max="1034" width="18.54296875" style="376" customWidth="1"/>
    <col min="1035" max="1035" width="7.26953125" style="376" customWidth="1"/>
    <col min="1036" max="1036" width="18.453125" style="376" customWidth="1"/>
    <col min="1037" max="1037" width="18.7265625" style="376" customWidth="1"/>
    <col min="1038" max="1038" width="6.453125" style="376" customWidth="1"/>
    <col min="1039" max="1039" width="5.54296875" style="376" customWidth="1"/>
    <col min="1040" max="1040" width="6.7265625" style="376" customWidth="1"/>
    <col min="1041" max="1041" width="8.1796875" style="376" customWidth="1"/>
    <col min="1042" max="1042" width="11.26953125" style="376" customWidth="1"/>
    <col min="1043" max="1043" width="18.26953125" style="376" customWidth="1"/>
    <col min="1044" max="1044" width="17.7265625" style="376" customWidth="1"/>
    <col min="1045" max="1045" width="9" style="376" customWidth="1"/>
    <col min="1046" max="1046" width="8.81640625" style="376" customWidth="1"/>
    <col min="1047" max="1047" width="10" style="376" customWidth="1"/>
    <col min="1048" max="1280" width="9.1796875" style="376"/>
    <col min="1281" max="1281" width="6.1796875" style="376" customWidth="1"/>
    <col min="1282" max="1282" width="18.453125" style="376" customWidth="1"/>
    <col min="1283" max="1284" width="20.1796875" style="376" customWidth="1"/>
    <col min="1285" max="1285" width="18" style="376" customWidth="1"/>
    <col min="1286" max="1286" width="16.54296875" style="376" customWidth="1"/>
    <col min="1287" max="1287" width="16.453125" style="376" customWidth="1"/>
    <col min="1288" max="1288" width="19.453125" style="376" customWidth="1"/>
    <col min="1289" max="1289" width="17.54296875" style="376" customWidth="1"/>
    <col min="1290" max="1290" width="18.54296875" style="376" customWidth="1"/>
    <col min="1291" max="1291" width="7.26953125" style="376" customWidth="1"/>
    <col min="1292" max="1292" width="18.453125" style="376" customWidth="1"/>
    <col min="1293" max="1293" width="18.7265625" style="376" customWidth="1"/>
    <col min="1294" max="1294" width="6.453125" style="376" customWidth="1"/>
    <col min="1295" max="1295" width="5.54296875" style="376" customWidth="1"/>
    <col min="1296" max="1296" width="6.7265625" style="376" customWidth="1"/>
    <col min="1297" max="1297" width="8.1796875" style="376" customWidth="1"/>
    <col min="1298" max="1298" width="11.26953125" style="376" customWidth="1"/>
    <col min="1299" max="1299" width="18.26953125" style="376" customWidth="1"/>
    <col min="1300" max="1300" width="17.7265625" style="376" customWidth="1"/>
    <col min="1301" max="1301" width="9" style="376" customWidth="1"/>
    <col min="1302" max="1302" width="8.81640625" style="376" customWidth="1"/>
    <col min="1303" max="1303" width="10" style="376" customWidth="1"/>
    <col min="1304" max="1536" width="9.1796875" style="376"/>
    <col min="1537" max="1537" width="6.1796875" style="376" customWidth="1"/>
    <col min="1538" max="1538" width="18.453125" style="376" customWidth="1"/>
    <col min="1539" max="1540" width="20.1796875" style="376" customWidth="1"/>
    <col min="1541" max="1541" width="18" style="376" customWidth="1"/>
    <col min="1542" max="1542" width="16.54296875" style="376" customWidth="1"/>
    <col min="1543" max="1543" width="16.453125" style="376" customWidth="1"/>
    <col min="1544" max="1544" width="19.453125" style="376" customWidth="1"/>
    <col min="1545" max="1545" width="17.54296875" style="376" customWidth="1"/>
    <col min="1546" max="1546" width="18.54296875" style="376" customWidth="1"/>
    <col min="1547" max="1547" width="7.26953125" style="376" customWidth="1"/>
    <col min="1548" max="1548" width="18.453125" style="376" customWidth="1"/>
    <col min="1549" max="1549" width="18.7265625" style="376" customWidth="1"/>
    <col min="1550" max="1550" width="6.453125" style="376" customWidth="1"/>
    <col min="1551" max="1551" width="5.54296875" style="376" customWidth="1"/>
    <col min="1552" max="1552" width="6.7265625" style="376" customWidth="1"/>
    <col min="1553" max="1553" width="8.1796875" style="376" customWidth="1"/>
    <col min="1554" max="1554" width="11.26953125" style="376" customWidth="1"/>
    <col min="1555" max="1555" width="18.26953125" style="376" customWidth="1"/>
    <col min="1556" max="1556" width="17.7265625" style="376" customWidth="1"/>
    <col min="1557" max="1557" width="9" style="376" customWidth="1"/>
    <col min="1558" max="1558" width="8.81640625" style="376" customWidth="1"/>
    <col min="1559" max="1559" width="10" style="376" customWidth="1"/>
    <col min="1560" max="1792" width="9.1796875" style="376"/>
    <col min="1793" max="1793" width="6.1796875" style="376" customWidth="1"/>
    <col min="1794" max="1794" width="18.453125" style="376" customWidth="1"/>
    <col min="1795" max="1796" width="20.1796875" style="376" customWidth="1"/>
    <col min="1797" max="1797" width="18" style="376" customWidth="1"/>
    <col min="1798" max="1798" width="16.54296875" style="376" customWidth="1"/>
    <col min="1799" max="1799" width="16.453125" style="376" customWidth="1"/>
    <col min="1800" max="1800" width="19.453125" style="376" customWidth="1"/>
    <col min="1801" max="1801" width="17.54296875" style="376" customWidth="1"/>
    <col min="1802" max="1802" width="18.54296875" style="376" customWidth="1"/>
    <col min="1803" max="1803" width="7.26953125" style="376" customWidth="1"/>
    <col min="1804" max="1804" width="18.453125" style="376" customWidth="1"/>
    <col min="1805" max="1805" width="18.7265625" style="376" customWidth="1"/>
    <col min="1806" max="1806" width="6.453125" style="376" customWidth="1"/>
    <col min="1807" max="1807" width="5.54296875" style="376" customWidth="1"/>
    <col min="1808" max="1808" width="6.7265625" style="376" customWidth="1"/>
    <col min="1809" max="1809" width="8.1796875" style="376" customWidth="1"/>
    <col min="1810" max="1810" width="11.26953125" style="376" customWidth="1"/>
    <col min="1811" max="1811" width="18.26953125" style="376" customWidth="1"/>
    <col min="1812" max="1812" width="17.7265625" style="376" customWidth="1"/>
    <col min="1813" max="1813" width="9" style="376" customWidth="1"/>
    <col min="1814" max="1814" width="8.81640625" style="376" customWidth="1"/>
    <col min="1815" max="1815" width="10" style="376" customWidth="1"/>
    <col min="1816" max="2048" width="9.1796875" style="376"/>
    <col min="2049" max="2049" width="6.1796875" style="376" customWidth="1"/>
    <col min="2050" max="2050" width="18.453125" style="376" customWidth="1"/>
    <col min="2051" max="2052" width="20.1796875" style="376" customWidth="1"/>
    <col min="2053" max="2053" width="18" style="376" customWidth="1"/>
    <col min="2054" max="2054" width="16.54296875" style="376" customWidth="1"/>
    <col min="2055" max="2055" width="16.453125" style="376" customWidth="1"/>
    <col min="2056" max="2056" width="19.453125" style="376" customWidth="1"/>
    <col min="2057" max="2057" width="17.54296875" style="376" customWidth="1"/>
    <col min="2058" max="2058" width="18.54296875" style="376" customWidth="1"/>
    <col min="2059" max="2059" width="7.26953125" style="376" customWidth="1"/>
    <col min="2060" max="2060" width="18.453125" style="376" customWidth="1"/>
    <col min="2061" max="2061" width="18.7265625" style="376" customWidth="1"/>
    <col min="2062" max="2062" width="6.453125" style="376" customWidth="1"/>
    <col min="2063" max="2063" width="5.54296875" style="376" customWidth="1"/>
    <col min="2064" max="2064" width="6.7265625" style="376" customWidth="1"/>
    <col min="2065" max="2065" width="8.1796875" style="376" customWidth="1"/>
    <col min="2066" max="2066" width="11.26953125" style="376" customWidth="1"/>
    <col min="2067" max="2067" width="18.26953125" style="376" customWidth="1"/>
    <col min="2068" max="2068" width="17.7265625" style="376" customWidth="1"/>
    <col min="2069" max="2069" width="9" style="376" customWidth="1"/>
    <col min="2070" max="2070" width="8.81640625" style="376" customWidth="1"/>
    <col min="2071" max="2071" width="10" style="376" customWidth="1"/>
    <col min="2072" max="2304" width="9.1796875" style="376"/>
    <col min="2305" max="2305" width="6.1796875" style="376" customWidth="1"/>
    <col min="2306" max="2306" width="18.453125" style="376" customWidth="1"/>
    <col min="2307" max="2308" width="20.1796875" style="376" customWidth="1"/>
    <col min="2309" max="2309" width="18" style="376" customWidth="1"/>
    <col min="2310" max="2310" width="16.54296875" style="376" customWidth="1"/>
    <col min="2311" max="2311" width="16.453125" style="376" customWidth="1"/>
    <col min="2312" max="2312" width="19.453125" style="376" customWidth="1"/>
    <col min="2313" max="2313" width="17.54296875" style="376" customWidth="1"/>
    <col min="2314" max="2314" width="18.54296875" style="376" customWidth="1"/>
    <col min="2315" max="2315" width="7.26953125" style="376" customWidth="1"/>
    <col min="2316" max="2316" width="18.453125" style="376" customWidth="1"/>
    <col min="2317" max="2317" width="18.7265625" style="376" customWidth="1"/>
    <col min="2318" max="2318" width="6.453125" style="376" customWidth="1"/>
    <col min="2319" max="2319" width="5.54296875" style="376" customWidth="1"/>
    <col min="2320" max="2320" width="6.7265625" style="376" customWidth="1"/>
    <col min="2321" max="2321" width="8.1796875" style="376" customWidth="1"/>
    <col min="2322" max="2322" width="11.26953125" style="376" customWidth="1"/>
    <col min="2323" max="2323" width="18.26953125" style="376" customWidth="1"/>
    <col min="2324" max="2324" width="17.7265625" style="376" customWidth="1"/>
    <col min="2325" max="2325" width="9" style="376" customWidth="1"/>
    <col min="2326" max="2326" width="8.81640625" style="376" customWidth="1"/>
    <col min="2327" max="2327" width="10" style="376" customWidth="1"/>
    <col min="2328" max="2560" width="9.1796875" style="376"/>
    <col min="2561" max="2561" width="6.1796875" style="376" customWidth="1"/>
    <col min="2562" max="2562" width="18.453125" style="376" customWidth="1"/>
    <col min="2563" max="2564" width="20.1796875" style="376" customWidth="1"/>
    <col min="2565" max="2565" width="18" style="376" customWidth="1"/>
    <col min="2566" max="2566" width="16.54296875" style="376" customWidth="1"/>
    <col min="2567" max="2567" width="16.453125" style="376" customWidth="1"/>
    <col min="2568" max="2568" width="19.453125" style="376" customWidth="1"/>
    <col min="2569" max="2569" width="17.54296875" style="376" customWidth="1"/>
    <col min="2570" max="2570" width="18.54296875" style="376" customWidth="1"/>
    <col min="2571" max="2571" width="7.26953125" style="376" customWidth="1"/>
    <col min="2572" max="2572" width="18.453125" style="376" customWidth="1"/>
    <col min="2573" max="2573" width="18.7265625" style="376" customWidth="1"/>
    <col min="2574" max="2574" width="6.453125" style="376" customWidth="1"/>
    <col min="2575" max="2575" width="5.54296875" style="376" customWidth="1"/>
    <col min="2576" max="2576" width="6.7265625" style="376" customWidth="1"/>
    <col min="2577" max="2577" width="8.1796875" style="376" customWidth="1"/>
    <col min="2578" max="2578" width="11.26953125" style="376" customWidth="1"/>
    <col min="2579" max="2579" width="18.26953125" style="376" customWidth="1"/>
    <col min="2580" max="2580" width="17.7265625" style="376" customWidth="1"/>
    <col min="2581" max="2581" width="9" style="376" customWidth="1"/>
    <col min="2582" max="2582" width="8.81640625" style="376" customWidth="1"/>
    <col min="2583" max="2583" width="10" style="376" customWidth="1"/>
    <col min="2584" max="2816" width="9.1796875" style="376"/>
    <col min="2817" max="2817" width="6.1796875" style="376" customWidth="1"/>
    <col min="2818" max="2818" width="18.453125" style="376" customWidth="1"/>
    <col min="2819" max="2820" width="20.1796875" style="376" customWidth="1"/>
    <col min="2821" max="2821" width="18" style="376" customWidth="1"/>
    <col min="2822" max="2822" width="16.54296875" style="376" customWidth="1"/>
    <col min="2823" max="2823" width="16.453125" style="376" customWidth="1"/>
    <col min="2824" max="2824" width="19.453125" style="376" customWidth="1"/>
    <col min="2825" max="2825" width="17.54296875" style="376" customWidth="1"/>
    <col min="2826" max="2826" width="18.54296875" style="376" customWidth="1"/>
    <col min="2827" max="2827" width="7.26953125" style="376" customWidth="1"/>
    <col min="2828" max="2828" width="18.453125" style="376" customWidth="1"/>
    <col min="2829" max="2829" width="18.7265625" style="376" customWidth="1"/>
    <col min="2830" max="2830" width="6.453125" style="376" customWidth="1"/>
    <col min="2831" max="2831" width="5.54296875" style="376" customWidth="1"/>
    <col min="2832" max="2832" width="6.7265625" style="376" customWidth="1"/>
    <col min="2833" max="2833" width="8.1796875" style="376" customWidth="1"/>
    <col min="2834" max="2834" width="11.26953125" style="376" customWidth="1"/>
    <col min="2835" max="2835" width="18.26953125" style="376" customWidth="1"/>
    <col min="2836" max="2836" width="17.7265625" style="376" customWidth="1"/>
    <col min="2837" max="2837" width="9" style="376" customWidth="1"/>
    <col min="2838" max="2838" width="8.81640625" style="376" customWidth="1"/>
    <col min="2839" max="2839" width="10" style="376" customWidth="1"/>
    <col min="2840" max="3072" width="9.1796875" style="376"/>
    <col min="3073" max="3073" width="6.1796875" style="376" customWidth="1"/>
    <col min="3074" max="3074" width="18.453125" style="376" customWidth="1"/>
    <col min="3075" max="3076" width="20.1796875" style="376" customWidth="1"/>
    <col min="3077" max="3077" width="18" style="376" customWidth="1"/>
    <col min="3078" max="3078" width="16.54296875" style="376" customWidth="1"/>
    <col min="3079" max="3079" width="16.453125" style="376" customWidth="1"/>
    <col min="3080" max="3080" width="19.453125" style="376" customWidth="1"/>
    <col min="3081" max="3081" width="17.54296875" style="376" customWidth="1"/>
    <col min="3082" max="3082" width="18.54296875" style="376" customWidth="1"/>
    <col min="3083" max="3083" width="7.26953125" style="376" customWidth="1"/>
    <col min="3084" max="3084" width="18.453125" style="376" customWidth="1"/>
    <col min="3085" max="3085" width="18.7265625" style="376" customWidth="1"/>
    <col min="3086" max="3086" width="6.453125" style="376" customWidth="1"/>
    <col min="3087" max="3087" width="5.54296875" style="376" customWidth="1"/>
    <col min="3088" max="3088" width="6.7265625" style="376" customWidth="1"/>
    <col min="3089" max="3089" width="8.1796875" style="376" customWidth="1"/>
    <col min="3090" max="3090" width="11.26953125" style="376" customWidth="1"/>
    <col min="3091" max="3091" width="18.26953125" style="376" customWidth="1"/>
    <col min="3092" max="3092" width="17.7265625" style="376" customWidth="1"/>
    <col min="3093" max="3093" width="9" style="376" customWidth="1"/>
    <col min="3094" max="3094" width="8.81640625" style="376" customWidth="1"/>
    <col min="3095" max="3095" width="10" style="376" customWidth="1"/>
    <col min="3096" max="3328" width="9.1796875" style="376"/>
    <col min="3329" max="3329" width="6.1796875" style="376" customWidth="1"/>
    <col min="3330" max="3330" width="18.453125" style="376" customWidth="1"/>
    <col min="3331" max="3332" width="20.1796875" style="376" customWidth="1"/>
    <col min="3333" max="3333" width="18" style="376" customWidth="1"/>
    <col min="3334" max="3334" width="16.54296875" style="376" customWidth="1"/>
    <col min="3335" max="3335" width="16.453125" style="376" customWidth="1"/>
    <col min="3336" max="3336" width="19.453125" style="376" customWidth="1"/>
    <col min="3337" max="3337" width="17.54296875" style="376" customWidth="1"/>
    <col min="3338" max="3338" width="18.54296875" style="376" customWidth="1"/>
    <col min="3339" max="3339" width="7.26953125" style="376" customWidth="1"/>
    <col min="3340" max="3340" width="18.453125" style="376" customWidth="1"/>
    <col min="3341" max="3341" width="18.7265625" style="376" customWidth="1"/>
    <col min="3342" max="3342" width="6.453125" style="376" customWidth="1"/>
    <col min="3343" max="3343" width="5.54296875" style="376" customWidth="1"/>
    <col min="3344" max="3344" width="6.7265625" style="376" customWidth="1"/>
    <col min="3345" max="3345" width="8.1796875" style="376" customWidth="1"/>
    <col min="3346" max="3346" width="11.26953125" style="376" customWidth="1"/>
    <col min="3347" max="3347" width="18.26953125" style="376" customWidth="1"/>
    <col min="3348" max="3348" width="17.7265625" style="376" customWidth="1"/>
    <col min="3349" max="3349" width="9" style="376" customWidth="1"/>
    <col min="3350" max="3350" width="8.81640625" style="376" customWidth="1"/>
    <col min="3351" max="3351" width="10" style="376" customWidth="1"/>
    <col min="3352" max="3584" width="9.1796875" style="376"/>
    <col min="3585" max="3585" width="6.1796875" style="376" customWidth="1"/>
    <col min="3586" max="3586" width="18.453125" style="376" customWidth="1"/>
    <col min="3587" max="3588" width="20.1796875" style="376" customWidth="1"/>
    <col min="3589" max="3589" width="18" style="376" customWidth="1"/>
    <col min="3590" max="3590" width="16.54296875" style="376" customWidth="1"/>
    <col min="3591" max="3591" width="16.453125" style="376" customWidth="1"/>
    <col min="3592" max="3592" width="19.453125" style="376" customWidth="1"/>
    <col min="3593" max="3593" width="17.54296875" style="376" customWidth="1"/>
    <col min="3594" max="3594" width="18.54296875" style="376" customWidth="1"/>
    <col min="3595" max="3595" width="7.26953125" style="376" customWidth="1"/>
    <col min="3596" max="3596" width="18.453125" style="376" customWidth="1"/>
    <col min="3597" max="3597" width="18.7265625" style="376" customWidth="1"/>
    <col min="3598" max="3598" width="6.453125" style="376" customWidth="1"/>
    <col min="3599" max="3599" width="5.54296875" style="376" customWidth="1"/>
    <col min="3600" max="3600" width="6.7265625" style="376" customWidth="1"/>
    <col min="3601" max="3601" width="8.1796875" style="376" customWidth="1"/>
    <col min="3602" max="3602" width="11.26953125" style="376" customWidth="1"/>
    <col min="3603" max="3603" width="18.26953125" style="376" customWidth="1"/>
    <col min="3604" max="3604" width="17.7265625" style="376" customWidth="1"/>
    <col min="3605" max="3605" width="9" style="376" customWidth="1"/>
    <col min="3606" max="3606" width="8.81640625" style="376" customWidth="1"/>
    <col min="3607" max="3607" width="10" style="376" customWidth="1"/>
    <col min="3608" max="3840" width="9.1796875" style="376"/>
    <col min="3841" max="3841" width="6.1796875" style="376" customWidth="1"/>
    <col min="3842" max="3842" width="18.453125" style="376" customWidth="1"/>
    <col min="3843" max="3844" width="20.1796875" style="376" customWidth="1"/>
    <col min="3845" max="3845" width="18" style="376" customWidth="1"/>
    <col min="3846" max="3846" width="16.54296875" style="376" customWidth="1"/>
    <col min="3847" max="3847" width="16.453125" style="376" customWidth="1"/>
    <col min="3848" max="3848" width="19.453125" style="376" customWidth="1"/>
    <col min="3849" max="3849" width="17.54296875" style="376" customWidth="1"/>
    <col min="3850" max="3850" width="18.54296875" style="376" customWidth="1"/>
    <col min="3851" max="3851" width="7.26953125" style="376" customWidth="1"/>
    <col min="3852" max="3852" width="18.453125" style="376" customWidth="1"/>
    <col min="3853" max="3853" width="18.7265625" style="376" customWidth="1"/>
    <col min="3854" max="3854" width="6.453125" style="376" customWidth="1"/>
    <col min="3855" max="3855" width="5.54296875" style="376" customWidth="1"/>
    <col min="3856" max="3856" width="6.7265625" style="376" customWidth="1"/>
    <col min="3857" max="3857" width="8.1796875" style="376" customWidth="1"/>
    <col min="3858" max="3858" width="11.26953125" style="376" customWidth="1"/>
    <col min="3859" max="3859" width="18.26953125" style="376" customWidth="1"/>
    <col min="3860" max="3860" width="17.7265625" style="376" customWidth="1"/>
    <col min="3861" max="3861" width="9" style="376" customWidth="1"/>
    <col min="3862" max="3862" width="8.81640625" style="376" customWidth="1"/>
    <col min="3863" max="3863" width="10" style="376" customWidth="1"/>
    <col min="3864" max="4096" width="9.1796875" style="376"/>
    <col min="4097" max="4097" width="6.1796875" style="376" customWidth="1"/>
    <col min="4098" max="4098" width="18.453125" style="376" customWidth="1"/>
    <col min="4099" max="4100" width="20.1796875" style="376" customWidth="1"/>
    <col min="4101" max="4101" width="18" style="376" customWidth="1"/>
    <col min="4102" max="4102" width="16.54296875" style="376" customWidth="1"/>
    <col min="4103" max="4103" width="16.453125" style="376" customWidth="1"/>
    <col min="4104" max="4104" width="19.453125" style="376" customWidth="1"/>
    <col min="4105" max="4105" width="17.54296875" style="376" customWidth="1"/>
    <col min="4106" max="4106" width="18.54296875" style="376" customWidth="1"/>
    <col min="4107" max="4107" width="7.26953125" style="376" customWidth="1"/>
    <col min="4108" max="4108" width="18.453125" style="376" customWidth="1"/>
    <col min="4109" max="4109" width="18.7265625" style="376" customWidth="1"/>
    <col min="4110" max="4110" width="6.453125" style="376" customWidth="1"/>
    <col min="4111" max="4111" width="5.54296875" style="376" customWidth="1"/>
    <col min="4112" max="4112" width="6.7265625" style="376" customWidth="1"/>
    <col min="4113" max="4113" width="8.1796875" style="376" customWidth="1"/>
    <col min="4114" max="4114" width="11.26953125" style="376" customWidth="1"/>
    <col min="4115" max="4115" width="18.26953125" style="376" customWidth="1"/>
    <col min="4116" max="4116" width="17.7265625" style="376" customWidth="1"/>
    <col min="4117" max="4117" width="9" style="376" customWidth="1"/>
    <col min="4118" max="4118" width="8.81640625" style="376" customWidth="1"/>
    <col min="4119" max="4119" width="10" style="376" customWidth="1"/>
    <col min="4120" max="4352" width="9.1796875" style="376"/>
    <col min="4353" max="4353" width="6.1796875" style="376" customWidth="1"/>
    <col min="4354" max="4354" width="18.453125" style="376" customWidth="1"/>
    <col min="4355" max="4356" width="20.1796875" style="376" customWidth="1"/>
    <col min="4357" max="4357" width="18" style="376" customWidth="1"/>
    <col min="4358" max="4358" width="16.54296875" style="376" customWidth="1"/>
    <col min="4359" max="4359" width="16.453125" style="376" customWidth="1"/>
    <col min="4360" max="4360" width="19.453125" style="376" customWidth="1"/>
    <col min="4361" max="4361" width="17.54296875" style="376" customWidth="1"/>
    <col min="4362" max="4362" width="18.54296875" style="376" customWidth="1"/>
    <col min="4363" max="4363" width="7.26953125" style="376" customWidth="1"/>
    <col min="4364" max="4364" width="18.453125" style="376" customWidth="1"/>
    <col min="4365" max="4365" width="18.7265625" style="376" customWidth="1"/>
    <col min="4366" max="4366" width="6.453125" style="376" customWidth="1"/>
    <col min="4367" max="4367" width="5.54296875" style="376" customWidth="1"/>
    <col min="4368" max="4368" width="6.7265625" style="376" customWidth="1"/>
    <col min="4369" max="4369" width="8.1796875" style="376" customWidth="1"/>
    <col min="4370" max="4370" width="11.26953125" style="376" customWidth="1"/>
    <col min="4371" max="4371" width="18.26953125" style="376" customWidth="1"/>
    <col min="4372" max="4372" width="17.7265625" style="376" customWidth="1"/>
    <col min="4373" max="4373" width="9" style="376" customWidth="1"/>
    <col min="4374" max="4374" width="8.81640625" style="376" customWidth="1"/>
    <col min="4375" max="4375" width="10" style="376" customWidth="1"/>
    <col min="4376" max="4608" width="9.1796875" style="376"/>
    <col min="4609" max="4609" width="6.1796875" style="376" customWidth="1"/>
    <col min="4610" max="4610" width="18.453125" style="376" customWidth="1"/>
    <col min="4611" max="4612" width="20.1796875" style="376" customWidth="1"/>
    <col min="4613" max="4613" width="18" style="376" customWidth="1"/>
    <col min="4614" max="4614" width="16.54296875" style="376" customWidth="1"/>
    <col min="4615" max="4615" width="16.453125" style="376" customWidth="1"/>
    <col min="4616" max="4616" width="19.453125" style="376" customWidth="1"/>
    <col min="4617" max="4617" width="17.54296875" style="376" customWidth="1"/>
    <col min="4618" max="4618" width="18.54296875" style="376" customWidth="1"/>
    <col min="4619" max="4619" width="7.26953125" style="376" customWidth="1"/>
    <col min="4620" max="4620" width="18.453125" style="376" customWidth="1"/>
    <col min="4621" max="4621" width="18.7265625" style="376" customWidth="1"/>
    <col min="4622" max="4622" width="6.453125" style="376" customWidth="1"/>
    <col min="4623" max="4623" width="5.54296875" style="376" customWidth="1"/>
    <col min="4624" max="4624" width="6.7265625" style="376" customWidth="1"/>
    <col min="4625" max="4625" width="8.1796875" style="376" customWidth="1"/>
    <col min="4626" max="4626" width="11.26953125" style="376" customWidth="1"/>
    <col min="4627" max="4627" width="18.26953125" style="376" customWidth="1"/>
    <col min="4628" max="4628" width="17.7265625" style="376" customWidth="1"/>
    <col min="4629" max="4629" width="9" style="376" customWidth="1"/>
    <col min="4630" max="4630" width="8.81640625" style="376" customWidth="1"/>
    <col min="4631" max="4631" width="10" style="376" customWidth="1"/>
    <col min="4632" max="4864" width="9.1796875" style="376"/>
    <col min="4865" max="4865" width="6.1796875" style="376" customWidth="1"/>
    <col min="4866" max="4866" width="18.453125" style="376" customWidth="1"/>
    <col min="4867" max="4868" width="20.1796875" style="376" customWidth="1"/>
    <col min="4869" max="4869" width="18" style="376" customWidth="1"/>
    <col min="4870" max="4870" width="16.54296875" style="376" customWidth="1"/>
    <col min="4871" max="4871" width="16.453125" style="376" customWidth="1"/>
    <col min="4872" max="4872" width="19.453125" style="376" customWidth="1"/>
    <col min="4873" max="4873" width="17.54296875" style="376" customWidth="1"/>
    <col min="4874" max="4874" width="18.54296875" style="376" customWidth="1"/>
    <col min="4875" max="4875" width="7.26953125" style="376" customWidth="1"/>
    <col min="4876" max="4876" width="18.453125" style="376" customWidth="1"/>
    <col min="4877" max="4877" width="18.7265625" style="376" customWidth="1"/>
    <col min="4878" max="4878" width="6.453125" style="376" customWidth="1"/>
    <col min="4879" max="4879" width="5.54296875" style="376" customWidth="1"/>
    <col min="4880" max="4880" width="6.7265625" style="376" customWidth="1"/>
    <col min="4881" max="4881" width="8.1796875" style="376" customWidth="1"/>
    <col min="4882" max="4882" width="11.26953125" style="376" customWidth="1"/>
    <col min="4883" max="4883" width="18.26953125" style="376" customWidth="1"/>
    <col min="4884" max="4884" width="17.7265625" style="376" customWidth="1"/>
    <col min="4885" max="4885" width="9" style="376" customWidth="1"/>
    <col min="4886" max="4886" width="8.81640625" style="376" customWidth="1"/>
    <col min="4887" max="4887" width="10" style="376" customWidth="1"/>
    <col min="4888" max="5120" width="9.1796875" style="376"/>
    <col min="5121" max="5121" width="6.1796875" style="376" customWidth="1"/>
    <col min="5122" max="5122" width="18.453125" style="376" customWidth="1"/>
    <col min="5123" max="5124" width="20.1796875" style="376" customWidth="1"/>
    <col min="5125" max="5125" width="18" style="376" customWidth="1"/>
    <col min="5126" max="5126" width="16.54296875" style="376" customWidth="1"/>
    <col min="5127" max="5127" width="16.453125" style="376" customWidth="1"/>
    <col min="5128" max="5128" width="19.453125" style="376" customWidth="1"/>
    <col min="5129" max="5129" width="17.54296875" style="376" customWidth="1"/>
    <col min="5130" max="5130" width="18.54296875" style="376" customWidth="1"/>
    <col min="5131" max="5131" width="7.26953125" style="376" customWidth="1"/>
    <col min="5132" max="5132" width="18.453125" style="376" customWidth="1"/>
    <col min="5133" max="5133" width="18.7265625" style="376" customWidth="1"/>
    <col min="5134" max="5134" width="6.453125" style="376" customWidth="1"/>
    <col min="5135" max="5135" width="5.54296875" style="376" customWidth="1"/>
    <col min="5136" max="5136" width="6.7265625" style="376" customWidth="1"/>
    <col min="5137" max="5137" width="8.1796875" style="376" customWidth="1"/>
    <col min="5138" max="5138" width="11.26953125" style="376" customWidth="1"/>
    <col min="5139" max="5139" width="18.26953125" style="376" customWidth="1"/>
    <col min="5140" max="5140" width="17.7265625" style="376" customWidth="1"/>
    <col min="5141" max="5141" width="9" style="376" customWidth="1"/>
    <col min="5142" max="5142" width="8.81640625" style="376" customWidth="1"/>
    <col min="5143" max="5143" width="10" style="376" customWidth="1"/>
    <col min="5144" max="5376" width="9.1796875" style="376"/>
    <col min="5377" max="5377" width="6.1796875" style="376" customWidth="1"/>
    <col min="5378" max="5378" width="18.453125" style="376" customWidth="1"/>
    <col min="5379" max="5380" width="20.1796875" style="376" customWidth="1"/>
    <col min="5381" max="5381" width="18" style="376" customWidth="1"/>
    <col min="5382" max="5382" width="16.54296875" style="376" customWidth="1"/>
    <col min="5383" max="5383" width="16.453125" style="376" customWidth="1"/>
    <col min="5384" max="5384" width="19.453125" style="376" customWidth="1"/>
    <col min="5385" max="5385" width="17.54296875" style="376" customWidth="1"/>
    <col min="5386" max="5386" width="18.54296875" style="376" customWidth="1"/>
    <col min="5387" max="5387" width="7.26953125" style="376" customWidth="1"/>
    <col min="5388" max="5388" width="18.453125" style="376" customWidth="1"/>
    <col min="5389" max="5389" width="18.7265625" style="376" customWidth="1"/>
    <col min="5390" max="5390" width="6.453125" style="376" customWidth="1"/>
    <col min="5391" max="5391" width="5.54296875" style="376" customWidth="1"/>
    <col min="5392" max="5392" width="6.7265625" style="376" customWidth="1"/>
    <col min="5393" max="5393" width="8.1796875" style="376" customWidth="1"/>
    <col min="5394" max="5394" width="11.26953125" style="376" customWidth="1"/>
    <col min="5395" max="5395" width="18.26953125" style="376" customWidth="1"/>
    <col min="5396" max="5396" width="17.7265625" style="376" customWidth="1"/>
    <col min="5397" max="5397" width="9" style="376" customWidth="1"/>
    <col min="5398" max="5398" width="8.81640625" style="376" customWidth="1"/>
    <col min="5399" max="5399" width="10" style="376" customWidth="1"/>
    <col min="5400" max="5632" width="9.1796875" style="376"/>
    <col min="5633" max="5633" width="6.1796875" style="376" customWidth="1"/>
    <col min="5634" max="5634" width="18.453125" style="376" customWidth="1"/>
    <col min="5635" max="5636" width="20.1796875" style="376" customWidth="1"/>
    <col min="5637" max="5637" width="18" style="376" customWidth="1"/>
    <col min="5638" max="5638" width="16.54296875" style="376" customWidth="1"/>
    <col min="5639" max="5639" width="16.453125" style="376" customWidth="1"/>
    <col min="5640" max="5640" width="19.453125" style="376" customWidth="1"/>
    <col min="5641" max="5641" width="17.54296875" style="376" customWidth="1"/>
    <col min="5642" max="5642" width="18.54296875" style="376" customWidth="1"/>
    <col min="5643" max="5643" width="7.26953125" style="376" customWidth="1"/>
    <col min="5644" max="5644" width="18.453125" style="376" customWidth="1"/>
    <col min="5645" max="5645" width="18.7265625" style="376" customWidth="1"/>
    <col min="5646" max="5646" width="6.453125" style="376" customWidth="1"/>
    <col min="5647" max="5647" width="5.54296875" style="376" customWidth="1"/>
    <col min="5648" max="5648" width="6.7265625" style="376" customWidth="1"/>
    <col min="5649" max="5649" width="8.1796875" style="376" customWidth="1"/>
    <col min="5650" max="5650" width="11.26953125" style="376" customWidth="1"/>
    <col min="5651" max="5651" width="18.26953125" style="376" customWidth="1"/>
    <col min="5652" max="5652" width="17.7265625" style="376" customWidth="1"/>
    <col min="5653" max="5653" width="9" style="376" customWidth="1"/>
    <col min="5654" max="5654" width="8.81640625" style="376" customWidth="1"/>
    <col min="5655" max="5655" width="10" style="376" customWidth="1"/>
    <col min="5656" max="5888" width="9.1796875" style="376"/>
    <col min="5889" max="5889" width="6.1796875" style="376" customWidth="1"/>
    <col min="5890" max="5890" width="18.453125" style="376" customWidth="1"/>
    <col min="5891" max="5892" width="20.1796875" style="376" customWidth="1"/>
    <col min="5893" max="5893" width="18" style="376" customWidth="1"/>
    <col min="5894" max="5894" width="16.54296875" style="376" customWidth="1"/>
    <col min="5895" max="5895" width="16.453125" style="376" customWidth="1"/>
    <col min="5896" max="5896" width="19.453125" style="376" customWidth="1"/>
    <col min="5897" max="5897" width="17.54296875" style="376" customWidth="1"/>
    <col min="5898" max="5898" width="18.54296875" style="376" customWidth="1"/>
    <col min="5899" max="5899" width="7.26953125" style="376" customWidth="1"/>
    <col min="5900" max="5900" width="18.453125" style="376" customWidth="1"/>
    <col min="5901" max="5901" width="18.7265625" style="376" customWidth="1"/>
    <col min="5902" max="5902" width="6.453125" style="376" customWidth="1"/>
    <col min="5903" max="5903" width="5.54296875" style="376" customWidth="1"/>
    <col min="5904" max="5904" width="6.7265625" style="376" customWidth="1"/>
    <col min="5905" max="5905" width="8.1796875" style="376" customWidth="1"/>
    <col min="5906" max="5906" width="11.26953125" style="376" customWidth="1"/>
    <col min="5907" max="5907" width="18.26953125" style="376" customWidth="1"/>
    <col min="5908" max="5908" width="17.7265625" style="376" customWidth="1"/>
    <col min="5909" max="5909" width="9" style="376" customWidth="1"/>
    <col min="5910" max="5910" width="8.81640625" style="376" customWidth="1"/>
    <col min="5911" max="5911" width="10" style="376" customWidth="1"/>
    <col min="5912" max="6144" width="9.1796875" style="376"/>
    <col min="6145" max="6145" width="6.1796875" style="376" customWidth="1"/>
    <col min="6146" max="6146" width="18.453125" style="376" customWidth="1"/>
    <col min="6147" max="6148" width="20.1796875" style="376" customWidth="1"/>
    <col min="6149" max="6149" width="18" style="376" customWidth="1"/>
    <col min="6150" max="6150" width="16.54296875" style="376" customWidth="1"/>
    <col min="6151" max="6151" width="16.453125" style="376" customWidth="1"/>
    <col min="6152" max="6152" width="19.453125" style="376" customWidth="1"/>
    <col min="6153" max="6153" width="17.54296875" style="376" customWidth="1"/>
    <col min="6154" max="6154" width="18.54296875" style="376" customWidth="1"/>
    <col min="6155" max="6155" width="7.26953125" style="376" customWidth="1"/>
    <col min="6156" max="6156" width="18.453125" style="376" customWidth="1"/>
    <col min="6157" max="6157" width="18.7265625" style="376" customWidth="1"/>
    <col min="6158" max="6158" width="6.453125" style="376" customWidth="1"/>
    <col min="6159" max="6159" width="5.54296875" style="376" customWidth="1"/>
    <col min="6160" max="6160" width="6.7265625" style="376" customWidth="1"/>
    <col min="6161" max="6161" width="8.1796875" style="376" customWidth="1"/>
    <col min="6162" max="6162" width="11.26953125" style="376" customWidth="1"/>
    <col min="6163" max="6163" width="18.26953125" style="376" customWidth="1"/>
    <col min="6164" max="6164" width="17.7265625" style="376" customWidth="1"/>
    <col min="6165" max="6165" width="9" style="376" customWidth="1"/>
    <col min="6166" max="6166" width="8.81640625" style="376" customWidth="1"/>
    <col min="6167" max="6167" width="10" style="376" customWidth="1"/>
    <col min="6168" max="6400" width="9.1796875" style="376"/>
    <col min="6401" max="6401" width="6.1796875" style="376" customWidth="1"/>
    <col min="6402" max="6402" width="18.453125" style="376" customWidth="1"/>
    <col min="6403" max="6404" width="20.1796875" style="376" customWidth="1"/>
    <col min="6405" max="6405" width="18" style="376" customWidth="1"/>
    <col min="6406" max="6406" width="16.54296875" style="376" customWidth="1"/>
    <col min="6407" max="6407" width="16.453125" style="376" customWidth="1"/>
    <col min="6408" max="6408" width="19.453125" style="376" customWidth="1"/>
    <col min="6409" max="6409" width="17.54296875" style="376" customWidth="1"/>
    <col min="6410" max="6410" width="18.54296875" style="376" customWidth="1"/>
    <col min="6411" max="6411" width="7.26953125" style="376" customWidth="1"/>
    <col min="6412" max="6412" width="18.453125" style="376" customWidth="1"/>
    <col min="6413" max="6413" width="18.7265625" style="376" customWidth="1"/>
    <col min="6414" max="6414" width="6.453125" style="376" customWidth="1"/>
    <col min="6415" max="6415" width="5.54296875" style="376" customWidth="1"/>
    <col min="6416" max="6416" width="6.7265625" style="376" customWidth="1"/>
    <col min="6417" max="6417" width="8.1796875" style="376" customWidth="1"/>
    <col min="6418" max="6418" width="11.26953125" style="376" customWidth="1"/>
    <col min="6419" max="6419" width="18.26953125" style="376" customWidth="1"/>
    <col min="6420" max="6420" width="17.7265625" style="376" customWidth="1"/>
    <col min="6421" max="6421" width="9" style="376" customWidth="1"/>
    <col min="6422" max="6422" width="8.81640625" style="376" customWidth="1"/>
    <col min="6423" max="6423" width="10" style="376" customWidth="1"/>
    <col min="6424" max="6656" width="9.1796875" style="376"/>
    <col min="6657" max="6657" width="6.1796875" style="376" customWidth="1"/>
    <col min="6658" max="6658" width="18.453125" style="376" customWidth="1"/>
    <col min="6659" max="6660" width="20.1796875" style="376" customWidth="1"/>
    <col min="6661" max="6661" width="18" style="376" customWidth="1"/>
    <col min="6662" max="6662" width="16.54296875" style="376" customWidth="1"/>
    <col min="6663" max="6663" width="16.453125" style="376" customWidth="1"/>
    <col min="6664" max="6664" width="19.453125" style="376" customWidth="1"/>
    <col min="6665" max="6665" width="17.54296875" style="376" customWidth="1"/>
    <col min="6666" max="6666" width="18.54296875" style="376" customWidth="1"/>
    <col min="6667" max="6667" width="7.26953125" style="376" customWidth="1"/>
    <col min="6668" max="6668" width="18.453125" style="376" customWidth="1"/>
    <col min="6669" max="6669" width="18.7265625" style="376" customWidth="1"/>
    <col min="6670" max="6670" width="6.453125" style="376" customWidth="1"/>
    <col min="6671" max="6671" width="5.54296875" style="376" customWidth="1"/>
    <col min="6672" max="6672" width="6.7265625" style="376" customWidth="1"/>
    <col min="6673" max="6673" width="8.1796875" style="376" customWidth="1"/>
    <col min="6674" max="6674" width="11.26953125" style="376" customWidth="1"/>
    <col min="6675" max="6675" width="18.26953125" style="376" customWidth="1"/>
    <col min="6676" max="6676" width="17.7265625" style="376" customWidth="1"/>
    <col min="6677" max="6677" width="9" style="376" customWidth="1"/>
    <col min="6678" max="6678" width="8.81640625" style="376" customWidth="1"/>
    <col min="6679" max="6679" width="10" style="376" customWidth="1"/>
    <col min="6680" max="6912" width="9.1796875" style="376"/>
    <col min="6913" max="6913" width="6.1796875" style="376" customWidth="1"/>
    <col min="6914" max="6914" width="18.453125" style="376" customWidth="1"/>
    <col min="6915" max="6916" width="20.1796875" style="376" customWidth="1"/>
    <col min="6917" max="6917" width="18" style="376" customWidth="1"/>
    <col min="6918" max="6918" width="16.54296875" style="376" customWidth="1"/>
    <col min="6919" max="6919" width="16.453125" style="376" customWidth="1"/>
    <col min="6920" max="6920" width="19.453125" style="376" customWidth="1"/>
    <col min="6921" max="6921" width="17.54296875" style="376" customWidth="1"/>
    <col min="6922" max="6922" width="18.54296875" style="376" customWidth="1"/>
    <col min="6923" max="6923" width="7.26953125" style="376" customWidth="1"/>
    <col min="6924" max="6924" width="18.453125" style="376" customWidth="1"/>
    <col min="6925" max="6925" width="18.7265625" style="376" customWidth="1"/>
    <col min="6926" max="6926" width="6.453125" style="376" customWidth="1"/>
    <col min="6927" max="6927" width="5.54296875" style="376" customWidth="1"/>
    <col min="6928" max="6928" width="6.7265625" style="376" customWidth="1"/>
    <col min="6929" max="6929" width="8.1796875" style="376" customWidth="1"/>
    <col min="6930" max="6930" width="11.26953125" style="376" customWidth="1"/>
    <col min="6931" max="6931" width="18.26953125" style="376" customWidth="1"/>
    <col min="6932" max="6932" width="17.7265625" style="376" customWidth="1"/>
    <col min="6933" max="6933" width="9" style="376" customWidth="1"/>
    <col min="6934" max="6934" width="8.81640625" style="376" customWidth="1"/>
    <col min="6935" max="6935" width="10" style="376" customWidth="1"/>
    <col min="6936" max="7168" width="9.1796875" style="376"/>
    <col min="7169" max="7169" width="6.1796875" style="376" customWidth="1"/>
    <col min="7170" max="7170" width="18.453125" style="376" customWidth="1"/>
    <col min="7171" max="7172" width="20.1796875" style="376" customWidth="1"/>
    <col min="7173" max="7173" width="18" style="376" customWidth="1"/>
    <col min="7174" max="7174" width="16.54296875" style="376" customWidth="1"/>
    <col min="7175" max="7175" width="16.453125" style="376" customWidth="1"/>
    <col min="7176" max="7176" width="19.453125" style="376" customWidth="1"/>
    <col min="7177" max="7177" width="17.54296875" style="376" customWidth="1"/>
    <col min="7178" max="7178" width="18.54296875" style="376" customWidth="1"/>
    <col min="7179" max="7179" width="7.26953125" style="376" customWidth="1"/>
    <col min="7180" max="7180" width="18.453125" style="376" customWidth="1"/>
    <col min="7181" max="7181" width="18.7265625" style="376" customWidth="1"/>
    <col min="7182" max="7182" width="6.453125" style="376" customWidth="1"/>
    <col min="7183" max="7183" width="5.54296875" style="376" customWidth="1"/>
    <col min="7184" max="7184" width="6.7265625" style="376" customWidth="1"/>
    <col min="7185" max="7185" width="8.1796875" style="376" customWidth="1"/>
    <col min="7186" max="7186" width="11.26953125" style="376" customWidth="1"/>
    <col min="7187" max="7187" width="18.26953125" style="376" customWidth="1"/>
    <col min="7188" max="7188" width="17.7265625" style="376" customWidth="1"/>
    <col min="7189" max="7189" width="9" style="376" customWidth="1"/>
    <col min="7190" max="7190" width="8.81640625" style="376" customWidth="1"/>
    <col min="7191" max="7191" width="10" style="376" customWidth="1"/>
    <col min="7192" max="7424" width="9.1796875" style="376"/>
    <col min="7425" max="7425" width="6.1796875" style="376" customWidth="1"/>
    <col min="7426" max="7426" width="18.453125" style="376" customWidth="1"/>
    <col min="7427" max="7428" width="20.1796875" style="376" customWidth="1"/>
    <col min="7429" max="7429" width="18" style="376" customWidth="1"/>
    <col min="7430" max="7430" width="16.54296875" style="376" customWidth="1"/>
    <col min="7431" max="7431" width="16.453125" style="376" customWidth="1"/>
    <col min="7432" max="7432" width="19.453125" style="376" customWidth="1"/>
    <col min="7433" max="7433" width="17.54296875" style="376" customWidth="1"/>
    <col min="7434" max="7434" width="18.54296875" style="376" customWidth="1"/>
    <col min="7435" max="7435" width="7.26953125" style="376" customWidth="1"/>
    <col min="7436" max="7436" width="18.453125" style="376" customWidth="1"/>
    <col min="7437" max="7437" width="18.7265625" style="376" customWidth="1"/>
    <col min="7438" max="7438" width="6.453125" style="376" customWidth="1"/>
    <col min="7439" max="7439" width="5.54296875" style="376" customWidth="1"/>
    <col min="7440" max="7440" width="6.7265625" style="376" customWidth="1"/>
    <col min="7441" max="7441" width="8.1796875" style="376" customWidth="1"/>
    <col min="7442" max="7442" width="11.26953125" style="376" customWidth="1"/>
    <col min="7443" max="7443" width="18.26953125" style="376" customWidth="1"/>
    <col min="7444" max="7444" width="17.7265625" style="376" customWidth="1"/>
    <col min="7445" max="7445" width="9" style="376" customWidth="1"/>
    <col min="7446" max="7446" width="8.81640625" style="376" customWidth="1"/>
    <col min="7447" max="7447" width="10" style="376" customWidth="1"/>
    <col min="7448" max="7680" width="9.1796875" style="376"/>
    <col min="7681" max="7681" width="6.1796875" style="376" customWidth="1"/>
    <col min="7682" max="7682" width="18.453125" style="376" customWidth="1"/>
    <col min="7683" max="7684" width="20.1796875" style="376" customWidth="1"/>
    <col min="7685" max="7685" width="18" style="376" customWidth="1"/>
    <col min="7686" max="7686" width="16.54296875" style="376" customWidth="1"/>
    <col min="7687" max="7687" width="16.453125" style="376" customWidth="1"/>
    <col min="7688" max="7688" width="19.453125" style="376" customWidth="1"/>
    <col min="7689" max="7689" width="17.54296875" style="376" customWidth="1"/>
    <col min="7690" max="7690" width="18.54296875" style="376" customWidth="1"/>
    <col min="7691" max="7691" width="7.26953125" style="376" customWidth="1"/>
    <col min="7692" max="7692" width="18.453125" style="376" customWidth="1"/>
    <col min="7693" max="7693" width="18.7265625" style="376" customWidth="1"/>
    <col min="7694" max="7694" width="6.453125" style="376" customWidth="1"/>
    <col min="7695" max="7695" width="5.54296875" style="376" customWidth="1"/>
    <col min="7696" max="7696" width="6.7265625" style="376" customWidth="1"/>
    <col min="7697" max="7697" width="8.1796875" style="376" customWidth="1"/>
    <col min="7698" max="7698" width="11.26953125" style="376" customWidth="1"/>
    <col min="7699" max="7699" width="18.26953125" style="376" customWidth="1"/>
    <col min="7700" max="7700" width="17.7265625" style="376" customWidth="1"/>
    <col min="7701" max="7701" width="9" style="376" customWidth="1"/>
    <col min="7702" max="7702" width="8.81640625" style="376" customWidth="1"/>
    <col min="7703" max="7703" width="10" style="376" customWidth="1"/>
    <col min="7704" max="7936" width="9.1796875" style="376"/>
    <col min="7937" max="7937" width="6.1796875" style="376" customWidth="1"/>
    <col min="7938" max="7938" width="18.453125" style="376" customWidth="1"/>
    <col min="7939" max="7940" width="20.1796875" style="376" customWidth="1"/>
    <col min="7941" max="7941" width="18" style="376" customWidth="1"/>
    <col min="7942" max="7942" width="16.54296875" style="376" customWidth="1"/>
    <col min="7943" max="7943" width="16.453125" style="376" customWidth="1"/>
    <col min="7944" max="7944" width="19.453125" style="376" customWidth="1"/>
    <col min="7945" max="7945" width="17.54296875" style="376" customWidth="1"/>
    <col min="7946" max="7946" width="18.54296875" style="376" customWidth="1"/>
    <col min="7947" max="7947" width="7.26953125" style="376" customWidth="1"/>
    <col min="7948" max="7948" width="18.453125" style="376" customWidth="1"/>
    <col min="7949" max="7949" width="18.7265625" style="376" customWidth="1"/>
    <col min="7950" max="7950" width="6.453125" style="376" customWidth="1"/>
    <col min="7951" max="7951" width="5.54296875" style="376" customWidth="1"/>
    <col min="7952" max="7952" width="6.7265625" style="376" customWidth="1"/>
    <col min="7953" max="7953" width="8.1796875" style="376" customWidth="1"/>
    <col min="7954" max="7954" width="11.26953125" style="376" customWidth="1"/>
    <col min="7955" max="7955" width="18.26953125" style="376" customWidth="1"/>
    <col min="7956" max="7956" width="17.7265625" style="376" customWidth="1"/>
    <col min="7957" max="7957" width="9" style="376" customWidth="1"/>
    <col min="7958" max="7958" width="8.81640625" style="376" customWidth="1"/>
    <col min="7959" max="7959" width="10" style="376" customWidth="1"/>
    <col min="7960" max="8192" width="9.1796875" style="376"/>
    <col min="8193" max="8193" width="6.1796875" style="376" customWidth="1"/>
    <col min="8194" max="8194" width="18.453125" style="376" customWidth="1"/>
    <col min="8195" max="8196" width="20.1796875" style="376" customWidth="1"/>
    <col min="8197" max="8197" width="18" style="376" customWidth="1"/>
    <col min="8198" max="8198" width="16.54296875" style="376" customWidth="1"/>
    <col min="8199" max="8199" width="16.453125" style="376" customWidth="1"/>
    <col min="8200" max="8200" width="19.453125" style="376" customWidth="1"/>
    <col min="8201" max="8201" width="17.54296875" style="376" customWidth="1"/>
    <col min="8202" max="8202" width="18.54296875" style="376" customWidth="1"/>
    <col min="8203" max="8203" width="7.26953125" style="376" customWidth="1"/>
    <col min="8204" max="8204" width="18.453125" style="376" customWidth="1"/>
    <col min="8205" max="8205" width="18.7265625" style="376" customWidth="1"/>
    <col min="8206" max="8206" width="6.453125" style="376" customWidth="1"/>
    <col min="8207" max="8207" width="5.54296875" style="376" customWidth="1"/>
    <col min="8208" max="8208" width="6.7265625" style="376" customWidth="1"/>
    <col min="8209" max="8209" width="8.1796875" style="376" customWidth="1"/>
    <col min="8210" max="8210" width="11.26953125" style="376" customWidth="1"/>
    <col min="8211" max="8211" width="18.26953125" style="376" customWidth="1"/>
    <col min="8212" max="8212" width="17.7265625" style="376" customWidth="1"/>
    <col min="8213" max="8213" width="9" style="376" customWidth="1"/>
    <col min="8214" max="8214" width="8.81640625" style="376" customWidth="1"/>
    <col min="8215" max="8215" width="10" style="376" customWidth="1"/>
    <col min="8216" max="8448" width="9.1796875" style="376"/>
    <col min="8449" max="8449" width="6.1796875" style="376" customWidth="1"/>
    <col min="8450" max="8450" width="18.453125" style="376" customWidth="1"/>
    <col min="8451" max="8452" width="20.1796875" style="376" customWidth="1"/>
    <col min="8453" max="8453" width="18" style="376" customWidth="1"/>
    <col min="8454" max="8454" width="16.54296875" style="376" customWidth="1"/>
    <col min="8455" max="8455" width="16.453125" style="376" customWidth="1"/>
    <col min="8456" max="8456" width="19.453125" style="376" customWidth="1"/>
    <col min="8457" max="8457" width="17.54296875" style="376" customWidth="1"/>
    <col min="8458" max="8458" width="18.54296875" style="376" customWidth="1"/>
    <col min="8459" max="8459" width="7.26953125" style="376" customWidth="1"/>
    <col min="8460" max="8460" width="18.453125" style="376" customWidth="1"/>
    <col min="8461" max="8461" width="18.7265625" style="376" customWidth="1"/>
    <col min="8462" max="8462" width="6.453125" style="376" customWidth="1"/>
    <col min="8463" max="8463" width="5.54296875" style="376" customWidth="1"/>
    <col min="8464" max="8464" width="6.7265625" style="376" customWidth="1"/>
    <col min="8465" max="8465" width="8.1796875" style="376" customWidth="1"/>
    <col min="8466" max="8466" width="11.26953125" style="376" customWidth="1"/>
    <col min="8467" max="8467" width="18.26953125" style="376" customWidth="1"/>
    <col min="8468" max="8468" width="17.7265625" style="376" customWidth="1"/>
    <col min="8469" max="8469" width="9" style="376" customWidth="1"/>
    <col min="8470" max="8470" width="8.81640625" style="376" customWidth="1"/>
    <col min="8471" max="8471" width="10" style="376" customWidth="1"/>
    <col min="8472" max="8704" width="9.1796875" style="376"/>
    <col min="8705" max="8705" width="6.1796875" style="376" customWidth="1"/>
    <col min="8706" max="8706" width="18.453125" style="376" customWidth="1"/>
    <col min="8707" max="8708" width="20.1796875" style="376" customWidth="1"/>
    <col min="8709" max="8709" width="18" style="376" customWidth="1"/>
    <col min="8710" max="8710" width="16.54296875" style="376" customWidth="1"/>
    <col min="8711" max="8711" width="16.453125" style="376" customWidth="1"/>
    <col min="8712" max="8712" width="19.453125" style="376" customWidth="1"/>
    <col min="8713" max="8713" width="17.54296875" style="376" customWidth="1"/>
    <col min="8714" max="8714" width="18.54296875" style="376" customWidth="1"/>
    <col min="8715" max="8715" width="7.26953125" style="376" customWidth="1"/>
    <col min="8716" max="8716" width="18.453125" style="376" customWidth="1"/>
    <col min="8717" max="8717" width="18.7265625" style="376" customWidth="1"/>
    <col min="8718" max="8718" width="6.453125" style="376" customWidth="1"/>
    <col min="8719" max="8719" width="5.54296875" style="376" customWidth="1"/>
    <col min="8720" max="8720" width="6.7265625" style="376" customWidth="1"/>
    <col min="8721" max="8721" width="8.1796875" style="376" customWidth="1"/>
    <col min="8722" max="8722" width="11.26953125" style="376" customWidth="1"/>
    <col min="8723" max="8723" width="18.26953125" style="376" customWidth="1"/>
    <col min="8724" max="8724" width="17.7265625" style="376" customWidth="1"/>
    <col min="8725" max="8725" width="9" style="376" customWidth="1"/>
    <col min="8726" max="8726" width="8.81640625" style="376" customWidth="1"/>
    <col min="8727" max="8727" width="10" style="376" customWidth="1"/>
    <col min="8728" max="8960" width="9.1796875" style="376"/>
    <col min="8961" max="8961" width="6.1796875" style="376" customWidth="1"/>
    <col min="8962" max="8962" width="18.453125" style="376" customWidth="1"/>
    <col min="8963" max="8964" width="20.1796875" style="376" customWidth="1"/>
    <col min="8965" max="8965" width="18" style="376" customWidth="1"/>
    <col min="8966" max="8966" width="16.54296875" style="376" customWidth="1"/>
    <col min="8967" max="8967" width="16.453125" style="376" customWidth="1"/>
    <col min="8968" max="8968" width="19.453125" style="376" customWidth="1"/>
    <col min="8969" max="8969" width="17.54296875" style="376" customWidth="1"/>
    <col min="8970" max="8970" width="18.54296875" style="376" customWidth="1"/>
    <col min="8971" max="8971" width="7.26953125" style="376" customWidth="1"/>
    <col min="8972" max="8972" width="18.453125" style="376" customWidth="1"/>
    <col min="8973" max="8973" width="18.7265625" style="376" customWidth="1"/>
    <col min="8974" max="8974" width="6.453125" style="376" customWidth="1"/>
    <col min="8975" max="8975" width="5.54296875" style="376" customWidth="1"/>
    <col min="8976" max="8976" width="6.7265625" style="376" customWidth="1"/>
    <col min="8977" max="8977" width="8.1796875" style="376" customWidth="1"/>
    <col min="8978" max="8978" width="11.26953125" style="376" customWidth="1"/>
    <col min="8979" max="8979" width="18.26953125" style="376" customWidth="1"/>
    <col min="8980" max="8980" width="17.7265625" style="376" customWidth="1"/>
    <col min="8981" max="8981" width="9" style="376" customWidth="1"/>
    <col min="8982" max="8982" width="8.81640625" style="376" customWidth="1"/>
    <col min="8983" max="8983" width="10" style="376" customWidth="1"/>
    <col min="8984" max="9216" width="9.1796875" style="376"/>
    <col min="9217" max="9217" width="6.1796875" style="376" customWidth="1"/>
    <col min="9218" max="9218" width="18.453125" style="376" customWidth="1"/>
    <col min="9219" max="9220" width="20.1796875" style="376" customWidth="1"/>
    <col min="9221" max="9221" width="18" style="376" customWidth="1"/>
    <col min="9222" max="9222" width="16.54296875" style="376" customWidth="1"/>
    <col min="9223" max="9223" width="16.453125" style="376" customWidth="1"/>
    <col min="9224" max="9224" width="19.453125" style="376" customWidth="1"/>
    <col min="9225" max="9225" width="17.54296875" style="376" customWidth="1"/>
    <col min="9226" max="9226" width="18.54296875" style="376" customWidth="1"/>
    <col min="9227" max="9227" width="7.26953125" style="376" customWidth="1"/>
    <col min="9228" max="9228" width="18.453125" style="376" customWidth="1"/>
    <col min="9229" max="9229" width="18.7265625" style="376" customWidth="1"/>
    <col min="9230" max="9230" width="6.453125" style="376" customWidth="1"/>
    <col min="9231" max="9231" width="5.54296875" style="376" customWidth="1"/>
    <col min="9232" max="9232" width="6.7265625" style="376" customWidth="1"/>
    <col min="9233" max="9233" width="8.1796875" style="376" customWidth="1"/>
    <col min="9234" max="9234" width="11.26953125" style="376" customWidth="1"/>
    <col min="9235" max="9235" width="18.26953125" style="376" customWidth="1"/>
    <col min="9236" max="9236" width="17.7265625" style="376" customWidth="1"/>
    <col min="9237" max="9237" width="9" style="376" customWidth="1"/>
    <col min="9238" max="9238" width="8.81640625" style="376" customWidth="1"/>
    <col min="9239" max="9239" width="10" style="376" customWidth="1"/>
    <col min="9240" max="9472" width="9.1796875" style="376"/>
    <col min="9473" max="9473" width="6.1796875" style="376" customWidth="1"/>
    <col min="9474" max="9474" width="18.453125" style="376" customWidth="1"/>
    <col min="9475" max="9476" width="20.1796875" style="376" customWidth="1"/>
    <col min="9477" max="9477" width="18" style="376" customWidth="1"/>
    <col min="9478" max="9478" width="16.54296875" style="376" customWidth="1"/>
    <col min="9479" max="9479" width="16.453125" style="376" customWidth="1"/>
    <col min="9480" max="9480" width="19.453125" style="376" customWidth="1"/>
    <col min="9481" max="9481" width="17.54296875" style="376" customWidth="1"/>
    <col min="9482" max="9482" width="18.54296875" style="376" customWidth="1"/>
    <col min="9483" max="9483" width="7.26953125" style="376" customWidth="1"/>
    <col min="9484" max="9484" width="18.453125" style="376" customWidth="1"/>
    <col min="9485" max="9485" width="18.7265625" style="376" customWidth="1"/>
    <col min="9486" max="9486" width="6.453125" style="376" customWidth="1"/>
    <col min="9487" max="9487" width="5.54296875" style="376" customWidth="1"/>
    <col min="9488" max="9488" width="6.7265625" style="376" customWidth="1"/>
    <col min="9489" max="9489" width="8.1796875" style="376" customWidth="1"/>
    <col min="9490" max="9490" width="11.26953125" style="376" customWidth="1"/>
    <col min="9491" max="9491" width="18.26953125" style="376" customWidth="1"/>
    <col min="9492" max="9492" width="17.7265625" style="376" customWidth="1"/>
    <col min="9493" max="9493" width="9" style="376" customWidth="1"/>
    <col min="9494" max="9494" width="8.81640625" style="376" customWidth="1"/>
    <col min="9495" max="9495" width="10" style="376" customWidth="1"/>
    <col min="9496" max="9728" width="9.1796875" style="376"/>
    <col min="9729" max="9729" width="6.1796875" style="376" customWidth="1"/>
    <col min="9730" max="9730" width="18.453125" style="376" customWidth="1"/>
    <col min="9731" max="9732" width="20.1796875" style="376" customWidth="1"/>
    <col min="9733" max="9733" width="18" style="376" customWidth="1"/>
    <col min="9734" max="9734" width="16.54296875" style="376" customWidth="1"/>
    <col min="9735" max="9735" width="16.453125" style="376" customWidth="1"/>
    <col min="9736" max="9736" width="19.453125" style="376" customWidth="1"/>
    <col min="9737" max="9737" width="17.54296875" style="376" customWidth="1"/>
    <col min="9738" max="9738" width="18.54296875" style="376" customWidth="1"/>
    <col min="9739" max="9739" width="7.26953125" style="376" customWidth="1"/>
    <col min="9740" max="9740" width="18.453125" style="376" customWidth="1"/>
    <col min="9741" max="9741" width="18.7265625" style="376" customWidth="1"/>
    <col min="9742" max="9742" width="6.453125" style="376" customWidth="1"/>
    <col min="9743" max="9743" width="5.54296875" style="376" customWidth="1"/>
    <col min="9744" max="9744" width="6.7265625" style="376" customWidth="1"/>
    <col min="9745" max="9745" width="8.1796875" style="376" customWidth="1"/>
    <col min="9746" max="9746" width="11.26953125" style="376" customWidth="1"/>
    <col min="9747" max="9747" width="18.26953125" style="376" customWidth="1"/>
    <col min="9748" max="9748" width="17.7265625" style="376" customWidth="1"/>
    <col min="9749" max="9749" width="9" style="376" customWidth="1"/>
    <col min="9750" max="9750" width="8.81640625" style="376" customWidth="1"/>
    <col min="9751" max="9751" width="10" style="376" customWidth="1"/>
    <col min="9752" max="9984" width="9.1796875" style="376"/>
    <col min="9985" max="9985" width="6.1796875" style="376" customWidth="1"/>
    <col min="9986" max="9986" width="18.453125" style="376" customWidth="1"/>
    <col min="9987" max="9988" width="20.1796875" style="376" customWidth="1"/>
    <col min="9989" max="9989" width="18" style="376" customWidth="1"/>
    <col min="9990" max="9990" width="16.54296875" style="376" customWidth="1"/>
    <col min="9991" max="9991" width="16.453125" style="376" customWidth="1"/>
    <col min="9992" max="9992" width="19.453125" style="376" customWidth="1"/>
    <col min="9993" max="9993" width="17.54296875" style="376" customWidth="1"/>
    <col min="9994" max="9994" width="18.54296875" style="376" customWidth="1"/>
    <col min="9995" max="9995" width="7.26953125" style="376" customWidth="1"/>
    <col min="9996" max="9996" width="18.453125" style="376" customWidth="1"/>
    <col min="9997" max="9997" width="18.7265625" style="376" customWidth="1"/>
    <col min="9998" max="9998" width="6.453125" style="376" customWidth="1"/>
    <col min="9999" max="9999" width="5.54296875" style="376" customWidth="1"/>
    <col min="10000" max="10000" width="6.7265625" style="376" customWidth="1"/>
    <col min="10001" max="10001" width="8.1796875" style="376" customWidth="1"/>
    <col min="10002" max="10002" width="11.26953125" style="376" customWidth="1"/>
    <col min="10003" max="10003" width="18.26953125" style="376" customWidth="1"/>
    <col min="10004" max="10004" width="17.7265625" style="376" customWidth="1"/>
    <col min="10005" max="10005" width="9" style="376" customWidth="1"/>
    <col min="10006" max="10006" width="8.81640625" style="376" customWidth="1"/>
    <col min="10007" max="10007" width="10" style="376" customWidth="1"/>
    <col min="10008" max="10240" width="9.1796875" style="376"/>
    <col min="10241" max="10241" width="6.1796875" style="376" customWidth="1"/>
    <col min="10242" max="10242" width="18.453125" style="376" customWidth="1"/>
    <col min="10243" max="10244" width="20.1796875" style="376" customWidth="1"/>
    <col min="10245" max="10245" width="18" style="376" customWidth="1"/>
    <col min="10246" max="10246" width="16.54296875" style="376" customWidth="1"/>
    <col min="10247" max="10247" width="16.453125" style="376" customWidth="1"/>
    <col min="10248" max="10248" width="19.453125" style="376" customWidth="1"/>
    <col min="10249" max="10249" width="17.54296875" style="376" customWidth="1"/>
    <col min="10250" max="10250" width="18.54296875" style="376" customWidth="1"/>
    <col min="10251" max="10251" width="7.26953125" style="376" customWidth="1"/>
    <col min="10252" max="10252" width="18.453125" style="376" customWidth="1"/>
    <col min="10253" max="10253" width="18.7265625" style="376" customWidth="1"/>
    <col min="10254" max="10254" width="6.453125" style="376" customWidth="1"/>
    <col min="10255" max="10255" width="5.54296875" style="376" customWidth="1"/>
    <col min="10256" max="10256" width="6.7265625" style="376" customWidth="1"/>
    <col min="10257" max="10257" width="8.1796875" style="376" customWidth="1"/>
    <col min="10258" max="10258" width="11.26953125" style="376" customWidth="1"/>
    <col min="10259" max="10259" width="18.26953125" style="376" customWidth="1"/>
    <col min="10260" max="10260" width="17.7265625" style="376" customWidth="1"/>
    <col min="10261" max="10261" width="9" style="376" customWidth="1"/>
    <col min="10262" max="10262" width="8.81640625" style="376" customWidth="1"/>
    <col min="10263" max="10263" width="10" style="376" customWidth="1"/>
    <col min="10264" max="10496" width="9.1796875" style="376"/>
    <col min="10497" max="10497" width="6.1796875" style="376" customWidth="1"/>
    <col min="10498" max="10498" width="18.453125" style="376" customWidth="1"/>
    <col min="10499" max="10500" width="20.1796875" style="376" customWidth="1"/>
    <col min="10501" max="10501" width="18" style="376" customWidth="1"/>
    <col min="10502" max="10502" width="16.54296875" style="376" customWidth="1"/>
    <col min="10503" max="10503" width="16.453125" style="376" customWidth="1"/>
    <col min="10504" max="10504" width="19.453125" style="376" customWidth="1"/>
    <col min="10505" max="10505" width="17.54296875" style="376" customWidth="1"/>
    <col min="10506" max="10506" width="18.54296875" style="376" customWidth="1"/>
    <col min="10507" max="10507" width="7.26953125" style="376" customWidth="1"/>
    <col min="10508" max="10508" width="18.453125" style="376" customWidth="1"/>
    <col min="10509" max="10509" width="18.7265625" style="376" customWidth="1"/>
    <col min="10510" max="10510" width="6.453125" style="376" customWidth="1"/>
    <col min="10511" max="10511" width="5.54296875" style="376" customWidth="1"/>
    <col min="10512" max="10512" width="6.7265625" style="376" customWidth="1"/>
    <col min="10513" max="10513" width="8.1796875" style="376" customWidth="1"/>
    <col min="10514" max="10514" width="11.26953125" style="376" customWidth="1"/>
    <col min="10515" max="10515" width="18.26953125" style="376" customWidth="1"/>
    <col min="10516" max="10516" width="17.7265625" style="376" customWidth="1"/>
    <col min="10517" max="10517" width="9" style="376" customWidth="1"/>
    <col min="10518" max="10518" width="8.81640625" style="376" customWidth="1"/>
    <col min="10519" max="10519" width="10" style="376" customWidth="1"/>
    <col min="10520" max="10752" width="9.1796875" style="376"/>
    <col min="10753" max="10753" width="6.1796875" style="376" customWidth="1"/>
    <col min="10754" max="10754" width="18.453125" style="376" customWidth="1"/>
    <col min="10755" max="10756" width="20.1796875" style="376" customWidth="1"/>
    <col min="10757" max="10757" width="18" style="376" customWidth="1"/>
    <col min="10758" max="10758" width="16.54296875" style="376" customWidth="1"/>
    <col min="10759" max="10759" width="16.453125" style="376" customWidth="1"/>
    <col min="10760" max="10760" width="19.453125" style="376" customWidth="1"/>
    <col min="10761" max="10761" width="17.54296875" style="376" customWidth="1"/>
    <col min="10762" max="10762" width="18.54296875" style="376" customWidth="1"/>
    <col min="10763" max="10763" width="7.26953125" style="376" customWidth="1"/>
    <col min="10764" max="10764" width="18.453125" style="376" customWidth="1"/>
    <col min="10765" max="10765" width="18.7265625" style="376" customWidth="1"/>
    <col min="10766" max="10766" width="6.453125" style="376" customWidth="1"/>
    <col min="10767" max="10767" width="5.54296875" style="376" customWidth="1"/>
    <col min="10768" max="10768" width="6.7265625" style="376" customWidth="1"/>
    <col min="10769" max="10769" width="8.1796875" style="376" customWidth="1"/>
    <col min="10770" max="10770" width="11.26953125" style="376" customWidth="1"/>
    <col min="10771" max="10771" width="18.26953125" style="376" customWidth="1"/>
    <col min="10772" max="10772" width="17.7265625" style="376" customWidth="1"/>
    <col min="10773" max="10773" width="9" style="376" customWidth="1"/>
    <col min="10774" max="10774" width="8.81640625" style="376" customWidth="1"/>
    <col min="10775" max="10775" width="10" style="376" customWidth="1"/>
    <col min="10776" max="11008" width="9.1796875" style="376"/>
    <col min="11009" max="11009" width="6.1796875" style="376" customWidth="1"/>
    <col min="11010" max="11010" width="18.453125" style="376" customWidth="1"/>
    <col min="11011" max="11012" width="20.1796875" style="376" customWidth="1"/>
    <col min="11013" max="11013" width="18" style="376" customWidth="1"/>
    <col min="11014" max="11014" width="16.54296875" style="376" customWidth="1"/>
    <col min="11015" max="11015" width="16.453125" style="376" customWidth="1"/>
    <col min="11016" max="11016" width="19.453125" style="376" customWidth="1"/>
    <col min="11017" max="11017" width="17.54296875" style="376" customWidth="1"/>
    <col min="11018" max="11018" width="18.54296875" style="376" customWidth="1"/>
    <col min="11019" max="11019" width="7.26953125" style="376" customWidth="1"/>
    <col min="11020" max="11020" width="18.453125" style="376" customWidth="1"/>
    <col min="11021" max="11021" width="18.7265625" style="376" customWidth="1"/>
    <col min="11022" max="11022" width="6.453125" style="376" customWidth="1"/>
    <col min="11023" max="11023" width="5.54296875" style="376" customWidth="1"/>
    <col min="11024" max="11024" width="6.7265625" style="376" customWidth="1"/>
    <col min="11025" max="11025" width="8.1796875" style="376" customWidth="1"/>
    <col min="11026" max="11026" width="11.26953125" style="376" customWidth="1"/>
    <col min="11027" max="11027" width="18.26953125" style="376" customWidth="1"/>
    <col min="11028" max="11028" width="17.7265625" style="376" customWidth="1"/>
    <col min="11029" max="11029" width="9" style="376" customWidth="1"/>
    <col min="11030" max="11030" width="8.81640625" style="376" customWidth="1"/>
    <col min="11031" max="11031" width="10" style="376" customWidth="1"/>
    <col min="11032" max="11264" width="9.1796875" style="376"/>
    <col min="11265" max="11265" width="6.1796875" style="376" customWidth="1"/>
    <col min="11266" max="11266" width="18.453125" style="376" customWidth="1"/>
    <col min="11267" max="11268" width="20.1796875" style="376" customWidth="1"/>
    <col min="11269" max="11269" width="18" style="376" customWidth="1"/>
    <col min="11270" max="11270" width="16.54296875" style="376" customWidth="1"/>
    <col min="11271" max="11271" width="16.453125" style="376" customWidth="1"/>
    <col min="11272" max="11272" width="19.453125" style="376" customWidth="1"/>
    <col min="11273" max="11273" width="17.54296875" style="376" customWidth="1"/>
    <col min="11274" max="11274" width="18.54296875" style="376" customWidth="1"/>
    <col min="11275" max="11275" width="7.26953125" style="376" customWidth="1"/>
    <col min="11276" max="11276" width="18.453125" style="376" customWidth="1"/>
    <col min="11277" max="11277" width="18.7265625" style="376" customWidth="1"/>
    <col min="11278" max="11278" width="6.453125" style="376" customWidth="1"/>
    <col min="11279" max="11279" width="5.54296875" style="376" customWidth="1"/>
    <col min="11280" max="11280" width="6.7265625" style="376" customWidth="1"/>
    <col min="11281" max="11281" width="8.1796875" style="376" customWidth="1"/>
    <col min="11282" max="11282" width="11.26953125" style="376" customWidth="1"/>
    <col min="11283" max="11283" width="18.26953125" style="376" customWidth="1"/>
    <col min="11284" max="11284" width="17.7265625" style="376" customWidth="1"/>
    <col min="11285" max="11285" width="9" style="376" customWidth="1"/>
    <col min="11286" max="11286" width="8.81640625" style="376" customWidth="1"/>
    <col min="11287" max="11287" width="10" style="376" customWidth="1"/>
    <col min="11288" max="11520" width="9.1796875" style="376"/>
    <col min="11521" max="11521" width="6.1796875" style="376" customWidth="1"/>
    <col min="11522" max="11522" width="18.453125" style="376" customWidth="1"/>
    <col min="11523" max="11524" width="20.1796875" style="376" customWidth="1"/>
    <col min="11525" max="11525" width="18" style="376" customWidth="1"/>
    <col min="11526" max="11526" width="16.54296875" style="376" customWidth="1"/>
    <col min="11527" max="11527" width="16.453125" style="376" customWidth="1"/>
    <col min="11528" max="11528" width="19.453125" style="376" customWidth="1"/>
    <col min="11529" max="11529" width="17.54296875" style="376" customWidth="1"/>
    <col min="11530" max="11530" width="18.54296875" style="376" customWidth="1"/>
    <col min="11531" max="11531" width="7.26953125" style="376" customWidth="1"/>
    <col min="11532" max="11532" width="18.453125" style="376" customWidth="1"/>
    <col min="11533" max="11533" width="18.7265625" style="376" customWidth="1"/>
    <col min="11534" max="11534" width="6.453125" style="376" customWidth="1"/>
    <col min="11535" max="11535" width="5.54296875" style="376" customWidth="1"/>
    <col min="11536" max="11536" width="6.7265625" style="376" customWidth="1"/>
    <col min="11537" max="11537" width="8.1796875" style="376" customWidth="1"/>
    <col min="11538" max="11538" width="11.26953125" style="376" customWidth="1"/>
    <col min="11539" max="11539" width="18.26953125" style="376" customWidth="1"/>
    <col min="11540" max="11540" width="17.7265625" style="376" customWidth="1"/>
    <col min="11541" max="11541" width="9" style="376" customWidth="1"/>
    <col min="11542" max="11542" width="8.81640625" style="376" customWidth="1"/>
    <col min="11543" max="11543" width="10" style="376" customWidth="1"/>
    <col min="11544" max="11776" width="9.1796875" style="376"/>
    <col min="11777" max="11777" width="6.1796875" style="376" customWidth="1"/>
    <col min="11778" max="11778" width="18.453125" style="376" customWidth="1"/>
    <col min="11779" max="11780" width="20.1796875" style="376" customWidth="1"/>
    <col min="11781" max="11781" width="18" style="376" customWidth="1"/>
    <col min="11782" max="11782" width="16.54296875" style="376" customWidth="1"/>
    <col min="11783" max="11783" width="16.453125" style="376" customWidth="1"/>
    <col min="11784" max="11784" width="19.453125" style="376" customWidth="1"/>
    <col min="11785" max="11785" width="17.54296875" style="376" customWidth="1"/>
    <col min="11786" max="11786" width="18.54296875" style="376" customWidth="1"/>
    <col min="11787" max="11787" width="7.26953125" style="376" customWidth="1"/>
    <col min="11788" max="11788" width="18.453125" style="376" customWidth="1"/>
    <col min="11789" max="11789" width="18.7265625" style="376" customWidth="1"/>
    <col min="11790" max="11790" width="6.453125" style="376" customWidth="1"/>
    <col min="11791" max="11791" width="5.54296875" style="376" customWidth="1"/>
    <col min="11792" max="11792" width="6.7265625" style="376" customWidth="1"/>
    <col min="11793" max="11793" width="8.1796875" style="376" customWidth="1"/>
    <col min="11794" max="11794" width="11.26953125" style="376" customWidth="1"/>
    <col min="11795" max="11795" width="18.26953125" style="376" customWidth="1"/>
    <col min="11796" max="11796" width="17.7265625" style="376" customWidth="1"/>
    <col min="11797" max="11797" width="9" style="376" customWidth="1"/>
    <col min="11798" max="11798" width="8.81640625" style="376" customWidth="1"/>
    <col min="11799" max="11799" width="10" style="376" customWidth="1"/>
    <col min="11800" max="12032" width="9.1796875" style="376"/>
    <col min="12033" max="12033" width="6.1796875" style="376" customWidth="1"/>
    <col min="12034" max="12034" width="18.453125" style="376" customWidth="1"/>
    <col min="12035" max="12036" width="20.1796875" style="376" customWidth="1"/>
    <col min="12037" max="12037" width="18" style="376" customWidth="1"/>
    <col min="12038" max="12038" width="16.54296875" style="376" customWidth="1"/>
    <col min="12039" max="12039" width="16.453125" style="376" customWidth="1"/>
    <col min="12040" max="12040" width="19.453125" style="376" customWidth="1"/>
    <col min="12041" max="12041" width="17.54296875" style="376" customWidth="1"/>
    <col min="12042" max="12042" width="18.54296875" style="376" customWidth="1"/>
    <col min="12043" max="12043" width="7.26953125" style="376" customWidth="1"/>
    <col min="12044" max="12044" width="18.453125" style="376" customWidth="1"/>
    <col min="12045" max="12045" width="18.7265625" style="376" customWidth="1"/>
    <col min="12046" max="12046" width="6.453125" style="376" customWidth="1"/>
    <col min="12047" max="12047" width="5.54296875" style="376" customWidth="1"/>
    <col min="12048" max="12048" width="6.7265625" style="376" customWidth="1"/>
    <col min="12049" max="12049" width="8.1796875" style="376" customWidth="1"/>
    <col min="12050" max="12050" width="11.26953125" style="376" customWidth="1"/>
    <col min="12051" max="12051" width="18.26953125" style="376" customWidth="1"/>
    <col min="12052" max="12052" width="17.7265625" style="376" customWidth="1"/>
    <col min="12053" max="12053" width="9" style="376" customWidth="1"/>
    <col min="12054" max="12054" width="8.81640625" style="376" customWidth="1"/>
    <col min="12055" max="12055" width="10" style="376" customWidth="1"/>
    <col min="12056" max="12288" width="9.1796875" style="376"/>
    <col min="12289" max="12289" width="6.1796875" style="376" customWidth="1"/>
    <col min="12290" max="12290" width="18.453125" style="376" customWidth="1"/>
    <col min="12291" max="12292" width="20.1796875" style="376" customWidth="1"/>
    <col min="12293" max="12293" width="18" style="376" customWidth="1"/>
    <col min="12294" max="12294" width="16.54296875" style="376" customWidth="1"/>
    <col min="12295" max="12295" width="16.453125" style="376" customWidth="1"/>
    <col min="12296" max="12296" width="19.453125" style="376" customWidth="1"/>
    <col min="12297" max="12297" width="17.54296875" style="376" customWidth="1"/>
    <col min="12298" max="12298" width="18.54296875" style="376" customWidth="1"/>
    <col min="12299" max="12299" width="7.26953125" style="376" customWidth="1"/>
    <col min="12300" max="12300" width="18.453125" style="376" customWidth="1"/>
    <col min="12301" max="12301" width="18.7265625" style="376" customWidth="1"/>
    <col min="12302" max="12302" width="6.453125" style="376" customWidth="1"/>
    <col min="12303" max="12303" width="5.54296875" style="376" customWidth="1"/>
    <col min="12304" max="12304" width="6.7265625" style="376" customWidth="1"/>
    <col min="12305" max="12305" width="8.1796875" style="376" customWidth="1"/>
    <col min="12306" max="12306" width="11.26953125" style="376" customWidth="1"/>
    <col min="12307" max="12307" width="18.26953125" style="376" customWidth="1"/>
    <col min="12308" max="12308" width="17.7265625" style="376" customWidth="1"/>
    <col min="12309" max="12309" width="9" style="376" customWidth="1"/>
    <col min="12310" max="12310" width="8.81640625" style="376" customWidth="1"/>
    <col min="12311" max="12311" width="10" style="376" customWidth="1"/>
    <col min="12312" max="12544" width="9.1796875" style="376"/>
    <col min="12545" max="12545" width="6.1796875" style="376" customWidth="1"/>
    <col min="12546" max="12546" width="18.453125" style="376" customWidth="1"/>
    <col min="12547" max="12548" width="20.1796875" style="376" customWidth="1"/>
    <col min="12549" max="12549" width="18" style="376" customWidth="1"/>
    <col min="12550" max="12550" width="16.54296875" style="376" customWidth="1"/>
    <col min="12551" max="12551" width="16.453125" style="376" customWidth="1"/>
    <col min="12552" max="12552" width="19.453125" style="376" customWidth="1"/>
    <col min="12553" max="12553" width="17.54296875" style="376" customWidth="1"/>
    <col min="12554" max="12554" width="18.54296875" style="376" customWidth="1"/>
    <col min="12555" max="12555" width="7.26953125" style="376" customWidth="1"/>
    <col min="12556" max="12556" width="18.453125" style="376" customWidth="1"/>
    <col min="12557" max="12557" width="18.7265625" style="376" customWidth="1"/>
    <col min="12558" max="12558" width="6.453125" style="376" customWidth="1"/>
    <col min="12559" max="12559" width="5.54296875" style="376" customWidth="1"/>
    <col min="12560" max="12560" width="6.7265625" style="376" customWidth="1"/>
    <col min="12561" max="12561" width="8.1796875" style="376" customWidth="1"/>
    <col min="12562" max="12562" width="11.26953125" style="376" customWidth="1"/>
    <col min="12563" max="12563" width="18.26953125" style="376" customWidth="1"/>
    <col min="12564" max="12564" width="17.7265625" style="376" customWidth="1"/>
    <col min="12565" max="12565" width="9" style="376" customWidth="1"/>
    <col min="12566" max="12566" width="8.81640625" style="376" customWidth="1"/>
    <col min="12567" max="12567" width="10" style="376" customWidth="1"/>
    <col min="12568" max="12800" width="9.1796875" style="376"/>
    <col min="12801" max="12801" width="6.1796875" style="376" customWidth="1"/>
    <col min="12802" max="12802" width="18.453125" style="376" customWidth="1"/>
    <col min="12803" max="12804" width="20.1796875" style="376" customWidth="1"/>
    <col min="12805" max="12805" width="18" style="376" customWidth="1"/>
    <col min="12806" max="12806" width="16.54296875" style="376" customWidth="1"/>
    <col min="12807" max="12807" width="16.453125" style="376" customWidth="1"/>
    <col min="12808" max="12808" width="19.453125" style="376" customWidth="1"/>
    <col min="12809" max="12809" width="17.54296875" style="376" customWidth="1"/>
    <col min="12810" max="12810" width="18.54296875" style="376" customWidth="1"/>
    <col min="12811" max="12811" width="7.26953125" style="376" customWidth="1"/>
    <col min="12812" max="12812" width="18.453125" style="376" customWidth="1"/>
    <col min="12813" max="12813" width="18.7265625" style="376" customWidth="1"/>
    <col min="12814" max="12814" width="6.453125" style="376" customWidth="1"/>
    <col min="12815" max="12815" width="5.54296875" style="376" customWidth="1"/>
    <col min="12816" max="12816" width="6.7265625" style="376" customWidth="1"/>
    <col min="12817" max="12817" width="8.1796875" style="376" customWidth="1"/>
    <col min="12818" max="12818" width="11.26953125" style="376" customWidth="1"/>
    <col min="12819" max="12819" width="18.26953125" style="376" customWidth="1"/>
    <col min="12820" max="12820" width="17.7265625" style="376" customWidth="1"/>
    <col min="12821" max="12821" width="9" style="376" customWidth="1"/>
    <col min="12822" max="12822" width="8.81640625" style="376" customWidth="1"/>
    <col min="12823" max="12823" width="10" style="376" customWidth="1"/>
    <col min="12824" max="13056" width="9.1796875" style="376"/>
    <col min="13057" max="13057" width="6.1796875" style="376" customWidth="1"/>
    <col min="13058" max="13058" width="18.453125" style="376" customWidth="1"/>
    <col min="13059" max="13060" width="20.1796875" style="376" customWidth="1"/>
    <col min="13061" max="13061" width="18" style="376" customWidth="1"/>
    <col min="13062" max="13062" width="16.54296875" style="376" customWidth="1"/>
    <col min="13063" max="13063" width="16.453125" style="376" customWidth="1"/>
    <col min="13064" max="13064" width="19.453125" style="376" customWidth="1"/>
    <col min="13065" max="13065" width="17.54296875" style="376" customWidth="1"/>
    <col min="13066" max="13066" width="18.54296875" style="376" customWidth="1"/>
    <col min="13067" max="13067" width="7.26953125" style="376" customWidth="1"/>
    <col min="13068" max="13068" width="18.453125" style="376" customWidth="1"/>
    <col min="13069" max="13069" width="18.7265625" style="376" customWidth="1"/>
    <col min="13070" max="13070" width="6.453125" style="376" customWidth="1"/>
    <col min="13071" max="13071" width="5.54296875" style="376" customWidth="1"/>
    <col min="13072" max="13072" width="6.7265625" style="376" customWidth="1"/>
    <col min="13073" max="13073" width="8.1796875" style="376" customWidth="1"/>
    <col min="13074" max="13074" width="11.26953125" style="376" customWidth="1"/>
    <col min="13075" max="13075" width="18.26953125" style="376" customWidth="1"/>
    <col min="13076" max="13076" width="17.7265625" style="376" customWidth="1"/>
    <col min="13077" max="13077" width="9" style="376" customWidth="1"/>
    <col min="13078" max="13078" width="8.81640625" style="376" customWidth="1"/>
    <col min="13079" max="13079" width="10" style="376" customWidth="1"/>
    <col min="13080" max="13312" width="9.1796875" style="376"/>
    <col min="13313" max="13313" width="6.1796875" style="376" customWidth="1"/>
    <col min="13314" max="13314" width="18.453125" style="376" customWidth="1"/>
    <col min="13315" max="13316" width="20.1796875" style="376" customWidth="1"/>
    <col min="13317" max="13317" width="18" style="376" customWidth="1"/>
    <col min="13318" max="13318" width="16.54296875" style="376" customWidth="1"/>
    <col min="13319" max="13319" width="16.453125" style="376" customWidth="1"/>
    <col min="13320" max="13320" width="19.453125" style="376" customWidth="1"/>
    <col min="13321" max="13321" width="17.54296875" style="376" customWidth="1"/>
    <col min="13322" max="13322" width="18.54296875" style="376" customWidth="1"/>
    <col min="13323" max="13323" width="7.26953125" style="376" customWidth="1"/>
    <col min="13324" max="13324" width="18.453125" style="376" customWidth="1"/>
    <col min="13325" max="13325" width="18.7265625" style="376" customWidth="1"/>
    <col min="13326" max="13326" width="6.453125" style="376" customWidth="1"/>
    <col min="13327" max="13327" width="5.54296875" style="376" customWidth="1"/>
    <col min="13328" max="13328" width="6.7265625" style="376" customWidth="1"/>
    <col min="13329" max="13329" width="8.1796875" style="376" customWidth="1"/>
    <col min="13330" max="13330" width="11.26953125" style="376" customWidth="1"/>
    <col min="13331" max="13331" width="18.26953125" style="376" customWidth="1"/>
    <col min="13332" max="13332" width="17.7265625" style="376" customWidth="1"/>
    <col min="13333" max="13333" width="9" style="376" customWidth="1"/>
    <col min="13334" max="13334" width="8.81640625" style="376" customWidth="1"/>
    <col min="13335" max="13335" width="10" style="376" customWidth="1"/>
    <col min="13336" max="13568" width="9.1796875" style="376"/>
    <col min="13569" max="13569" width="6.1796875" style="376" customWidth="1"/>
    <col min="13570" max="13570" width="18.453125" style="376" customWidth="1"/>
    <col min="13571" max="13572" width="20.1796875" style="376" customWidth="1"/>
    <col min="13573" max="13573" width="18" style="376" customWidth="1"/>
    <col min="13574" max="13574" width="16.54296875" style="376" customWidth="1"/>
    <col min="13575" max="13575" width="16.453125" style="376" customWidth="1"/>
    <col min="13576" max="13576" width="19.453125" style="376" customWidth="1"/>
    <col min="13577" max="13577" width="17.54296875" style="376" customWidth="1"/>
    <col min="13578" max="13578" width="18.54296875" style="376" customWidth="1"/>
    <col min="13579" max="13579" width="7.26953125" style="376" customWidth="1"/>
    <col min="13580" max="13580" width="18.453125" style="376" customWidth="1"/>
    <col min="13581" max="13581" width="18.7265625" style="376" customWidth="1"/>
    <col min="13582" max="13582" width="6.453125" style="376" customWidth="1"/>
    <col min="13583" max="13583" width="5.54296875" style="376" customWidth="1"/>
    <col min="13584" max="13584" width="6.7265625" style="376" customWidth="1"/>
    <col min="13585" max="13585" width="8.1796875" style="376" customWidth="1"/>
    <col min="13586" max="13586" width="11.26953125" style="376" customWidth="1"/>
    <col min="13587" max="13587" width="18.26953125" style="376" customWidth="1"/>
    <col min="13588" max="13588" width="17.7265625" style="376" customWidth="1"/>
    <col min="13589" max="13589" width="9" style="376" customWidth="1"/>
    <col min="13590" max="13590" width="8.81640625" style="376" customWidth="1"/>
    <col min="13591" max="13591" width="10" style="376" customWidth="1"/>
    <col min="13592" max="13824" width="9.1796875" style="376"/>
    <col min="13825" max="13825" width="6.1796875" style="376" customWidth="1"/>
    <col min="13826" max="13826" width="18.453125" style="376" customWidth="1"/>
    <col min="13827" max="13828" width="20.1796875" style="376" customWidth="1"/>
    <col min="13829" max="13829" width="18" style="376" customWidth="1"/>
    <col min="13830" max="13830" width="16.54296875" style="376" customWidth="1"/>
    <col min="13831" max="13831" width="16.453125" style="376" customWidth="1"/>
    <col min="13832" max="13832" width="19.453125" style="376" customWidth="1"/>
    <col min="13833" max="13833" width="17.54296875" style="376" customWidth="1"/>
    <col min="13834" max="13834" width="18.54296875" style="376" customWidth="1"/>
    <col min="13835" max="13835" width="7.26953125" style="376" customWidth="1"/>
    <col min="13836" max="13836" width="18.453125" style="376" customWidth="1"/>
    <col min="13837" max="13837" width="18.7265625" style="376" customWidth="1"/>
    <col min="13838" max="13838" width="6.453125" style="376" customWidth="1"/>
    <col min="13839" max="13839" width="5.54296875" style="376" customWidth="1"/>
    <col min="13840" max="13840" width="6.7265625" style="376" customWidth="1"/>
    <col min="13841" max="13841" width="8.1796875" style="376" customWidth="1"/>
    <col min="13842" max="13842" width="11.26953125" style="376" customWidth="1"/>
    <col min="13843" max="13843" width="18.26953125" style="376" customWidth="1"/>
    <col min="13844" max="13844" width="17.7265625" style="376" customWidth="1"/>
    <col min="13845" max="13845" width="9" style="376" customWidth="1"/>
    <col min="13846" max="13846" width="8.81640625" style="376" customWidth="1"/>
    <col min="13847" max="13847" width="10" style="376" customWidth="1"/>
    <col min="13848" max="14080" width="9.1796875" style="376"/>
    <col min="14081" max="14081" width="6.1796875" style="376" customWidth="1"/>
    <col min="14082" max="14082" width="18.453125" style="376" customWidth="1"/>
    <col min="14083" max="14084" width="20.1796875" style="376" customWidth="1"/>
    <col min="14085" max="14085" width="18" style="376" customWidth="1"/>
    <col min="14086" max="14086" width="16.54296875" style="376" customWidth="1"/>
    <col min="14087" max="14087" width="16.453125" style="376" customWidth="1"/>
    <col min="14088" max="14088" width="19.453125" style="376" customWidth="1"/>
    <col min="14089" max="14089" width="17.54296875" style="376" customWidth="1"/>
    <col min="14090" max="14090" width="18.54296875" style="376" customWidth="1"/>
    <col min="14091" max="14091" width="7.26953125" style="376" customWidth="1"/>
    <col min="14092" max="14092" width="18.453125" style="376" customWidth="1"/>
    <col min="14093" max="14093" width="18.7265625" style="376" customWidth="1"/>
    <col min="14094" max="14094" width="6.453125" style="376" customWidth="1"/>
    <col min="14095" max="14095" width="5.54296875" style="376" customWidth="1"/>
    <col min="14096" max="14096" width="6.7265625" style="376" customWidth="1"/>
    <col min="14097" max="14097" width="8.1796875" style="376" customWidth="1"/>
    <col min="14098" max="14098" width="11.26953125" style="376" customWidth="1"/>
    <col min="14099" max="14099" width="18.26953125" style="376" customWidth="1"/>
    <col min="14100" max="14100" width="17.7265625" style="376" customWidth="1"/>
    <col min="14101" max="14101" width="9" style="376" customWidth="1"/>
    <col min="14102" max="14102" width="8.81640625" style="376" customWidth="1"/>
    <col min="14103" max="14103" width="10" style="376" customWidth="1"/>
    <col min="14104" max="14336" width="9.1796875" style="376"/>
    <col min="14337" max="14337" width="6.1796875" style="376" customWidth="1"/>
    <col min="14338" max="14338" width="18.453125" style="376" customWidth="1"/>
    <col min="14339" max="14340" width="20.1796875" style="376" customWidth="1"/>
    <col min="14341" max="14341" width="18" style="376" customWidth="1"/>
    <col min="14342" max="14342" width="16.54296875" style="376" customWidth="1"/>
    <col min="14343" max="14343" width="16.453125" style="376" customWidth="1"/>
    <col min="14344" max="14344" width="19.453125" style="376" customWidth="1"/>
    <col min="14345" max="14345" width="17.54296875" style="376" customWidth="1"/>
    <col min="14346" max="14346" width="18.54296875" style="376" customWidth="1"/>
    <col min="14347" max="14347" width="7.26953125" style="376" customWidth="1"/>
    <col min="14348" max="14348" width="18.453125" style="376" customWidth="1"/>
    <col min="14349" max="14349" width="18.7265625" style="376" customWidth="1"/>
    <col min="14350" max="14350" width="6.453125" style="376" customWidth="1"/>
    <col min="14351" max="14351" width="5.54296875" style="376" customWidth="1"/>
    <col min="14352" max="14352" width="6.7265625" style="376" customWidth="1"/>
    <col min="14353" max="14353" width="8.1796875" style="376" customWidth="1"/>
    <col min="14354" max="14354" width="11.26953125" style="376" customWidth="1"/>
    <col min="14355" max="14355" width="18.26953125" style="376" customWidth="1"/>
    <col min="14356" max="14356" width="17.7265625" style="376" customWidth="1"/>
    <col min="14357" max="14357" width="9" style="376" customWidth="1"/>
    <col min="14358" max="14358" width="8.81640625" style="376" customWidth="1"/>
    <col min="14359" max="14359" width="10" style="376" customWidth="1"/>
    <col min="14360" max="14592" width="9.1796875" style="376"/>
    <col min="14593" max="14593" width="6.1796875" style="376" customWidth="1"/>
    <col min="14594" max="14594" width="18.453125" style="376" customWidth="1"/>
    <col min="14595" max="14596" width="20.1796875" style="376" customWidth="1"/>
    <col min="14597" max="14597" width="18" style="376" customWidth="1"/>
    <col min="14598" max="14598" width="16.54296875" style="376" customWidth="1"/>
    <col min="14599" max="14599" width="16.453125" style="376" customWidth="1"/>
    <col min="14600" max="14600" width="19.453125" style="376" customWidth="1"/>
    <col min="14601" max="14601" width="17.54296875" style="376" customWidth="1"/>
    <col min="14602" max="14602" width="18.54296875" style="376" customWidth="1"/>
    <col min="14603" max="14603" width="7.26953125" style="376" customWidth="1"/>
    <col min="14604" max="14604" width="18.453125" style="376" customWidth="1"/>
    <col min="14605" max="14605" width="18.7265625" style="376" customWidth="1"/>
    <col min="14606" max="14606" width="6.453125" style="376" customWidth="1"/>
    <col min="14607" max="14607" width="5.54296875" style="376" customWidth="1"/>
    <col min="14608" max="14608" width="6.7265625" style="376" customWidth="1"/>
    <col min="14609" max="14609" width="8.1796875" style="376" customWidth="1"/>
    <col min="14610" max="14610" width="11.26953125" style="376" customWidth="1"/>
    <col min="14611" max="14611" width="18.26953125" style="376" customWidth="1"/>
    <col min="14612" max="14612" width="17.7265625" style="376" customWidth="1"/>
    <col min="14613" max="14613" width="9" style="376" customWidth="1"/>
    <col min="14614" max="14614" width="8.81640625" style="376" customWidth="1"/>
    <col min="14615" max="14615" width="10" style="376" customWidth="1"/>
    <col min="14616" max="14848" width="9.1796875" style="376"/>
    <col min="14849" max="14849" width="6.1796875" style="376" customWidth="1"/>
    <col min="14850" max="14850" width="18.453125" style="376" customWidth="1"/>
    <col min="14851" max="14852" width="20.1796875" style="376" customWidth="1"/>
    <col min="14853" max="14853" width="18" style="376" customWidth="1"/>
    <col min="14854" max="14854" width="16.54296875" style="376" customWidth="1"/>
    <col min="14855" max="14855" width="16.453125" style="376" customWidth="1"/>
    <col min="14856" max="14856" width="19.453125" style="376" customWidth="1"/>
    <col min="14857" max="14857" width="17.54296875" style="376" customWidth="1"/>
    <col min="14858" max="14858" width="18.54296875" style="376" customWidth="1"/>
    <col min="14859" max="14859" width="7.26953125" style="376" customWidth="1"/>
    <col min="14860" max="14860" width="18.453125" style="376" customWidth="1"/>
    <col min="14861" max="14861" width="18.7265625" style="376" customWidth="1"/>
    <col min="14862" max="14862" width="6.453125" style="376" customWidth="1"/>
    <col min="14863" max="14863" width="5.54296875" style="376" customWidth="1"/>
    <col min="14864" max="14864" width="6.7265625" style="376" customWidth="1"/>
    <col min="14865" max="14865" width="8.1796875" style="376" customWidth="1"/>
    <col min="14866" max="14866" width="11.26953125" style="376" customWidth="1"/>
    <col min="14867" max="14867" width="18.26953125" style="376" customWidth="1"/>
    <col min="14868" max="14868" width="17.7265625" style="376" customWidth="1"/>
    <col min="14869" max="14869" width="9" style="376" customWidth="1"/>
    <col min="14870" max="14870" width="8.81640625" style="376" customWidth="1"/>
    <col min="14871" max="14871" width="10" style="376" customWidth="1"/>
    <col min="14872" max="15104" width="9.1796875" style="376"/>
    <col min="15105" max="15105" width="6.1796875" style="376" customWidth="1"/>
    <col min="15106" max="15106" width="18.453125" style="376" customWidth="1"/>
    <col min="15107" max="15108" width="20.1796875" style="376" customWidth="1"/>
    <col min="15109" max="15109" width="18" style="376" customWidth="1"/>
    <col min="15110" max="15110" width="16.54296875" style="376" customWidth="1"/>
    <col min="15111" max="15111" width="16.453125" style="376" customWidth="1"/>
    <col min="15112" max="15112" width="19.453125" style="376" customWidth="1"/>
    <col min="15113" max="15113" width="17.54296875" style="376" customWidth="1"/>
    <col min="15114" max="15114" width="18.54296875" style="376" customWidth="1"/>
    <col min="15115" max="15115" width="7.26953125" style="376" customWidth="1"/>
    <col min="15116" max="15116" width="18.453125" style="376" customWidth="1"/>
    <col min="15117" max="15117" width="18.7265625" style="376" customWidth="1"/>
    <col min="15118" max="15118" width="6.453125" style="376" customWidth="1"/>
    <col min="15119" max="15119" width="5.54296875" style="376" customWidth="1"/>
    <col min="15120" max="15120" width="6.7265625" style="376" customWidth="1"/>
    <col min="15121" max="15121" width="8.1796875" style="376" customWidth="1"/>
    <col min="15122" max="15122" width="11.26953125" style="376" customWidth="1"/>
    <col min="15123" max="15123" width="18.26953125" style="376" customWidth="1"/>
    <col min="15124" max="15124" width="17.7265625" style="376" customWidth="1"/>
    <col min="15125" max="15125" width="9" style="376" customWidth="1"/>
    <col min="15126" max="15126" width="8.81640625" style="376" customWidth="1"/>
    <col min="15127" max="15127" width="10" style="376" customWidth="1"/>
    <col min="15128" max="15360" width="9.1796875" style="376"/>
    <col min="15361" max="15361" width="6.1796875" style="376" customWidth="1"/>
    <col min="15362" max="15362" width="18.453125" style="376" customWidth="1"/>
    <col min="15363" max="15364" width="20.1796875" style="376" customWidth="1"/>
    <col min="15365" max="15365" width="18" style="376" customWidth="1"/>
    <col min="15366" max="15366" width="16.54296875" style="376" customWidth="1"/>
    <col min="15367" max="15367" width="16.453125" style="376" customWidth="1"/>
    <col min="15368" max="15368" width="19.453125" style="376" customWidth="1"/>
    <col min="15369" max="15369" width="17.54296875" style="376" customWidth="1"/>
    <col min="15370" max="15370" width="18.54296875" style="376" customWidth="1"/>
    <col min="15371" max="15371" width="7.26953125" style="376" customWidth="1"/>
    <col min="15372" max="15372" width="18.453125" style="376" customWidth="1"/>
    <col min="15373" max="15373" width="18.7265625" style="376" customWidth="1"/>
    <col min="15374" max="15374" width="6.453125" style="376" customWidth="1"/>
    <col min="15375" max="15375" width="5.54296875" style="376" customWidth="1"/>
    <col min="15376" max="15376" width="6.7265625" style="376" customWidth="1"/>
    <col min="15377" max="15377" width="8.1796875" style="376" customWidth="1"/>
    <col min="15378" max="15378" width="11.26953125" style="376" customWidth="1"/>
    <col min="15379" max="15379" width="18.26953125" style="376" customWidth="1"/>
    <col min="15380" max="15380" width="17.7265625" style="376" customWidth="1"/>
    <col min="15381" max="15381" width="9" style="376" customWidth="1"/>
    <col min="15382" max="15382" width="8.81640625" style="376" customWidth="1"/>
    <col min="15383" max="15383" width="10" style="376" customWidth="1"/>
    <col min="15384" max="15616" width="9.1796875" style="376"/>
    <col min="15617" max="15617" width="6.1796875" style="376" customWidth="1"/>
    <col min="15618" max="15618" width="18.453125" style="376" customWidth="1"/>
    <col min="15619" max="15620" width="20.1796875" style="376" customWidth="1"/>
    <col min="15621" max="15621" width="18" style="376" customWidth="1"/>
    <col min="15622" max="15622" width="16.54296875" style="376" customWidth="1"/>
    <col min="15623" max="15623" width="16.453125" style="376" customWidth="1"/>
    <col min="15624" max="15624" width="19.453125" style="376" customWidth="1"/>
    <col min="15625" max="15625" width="17.54296875" style="376" customWidth="1"/>
    <col min="15626" max="15626" width="18.54296875" style="376" customWidth="1"/>
    <col min="15627" max="15627" width="7.26953125" style="376" customWidth="1"/>
    <col min="15628" max="15628" width="18.453125" style="376" customWidth="1"/>
    <col min="15629" max="15629" width="18.7265625" style="376" customWidth="1"/>
    <col min="15630" max="15630" width="6.453125" style="376" customWidth="1"/>
    <col min="15631" max="15631" width="5.54296875" style="376" customWidth="1"/>
    <col min="15632" max="15632" width="6.7265625" style="376" customWidth="1"/>
    <col min="15633" max="15633" width="8.1796875" style="376" customWidth="1"/>
    <col min="15634" max="15634" width="11.26953125" style="376" customWidth="1"/>
    <col min="15635" max="15635" width="18.26953125" style="376" customWidth="1"/>
    <col min="15636" max="15636" width="17.7265625" style="376" customWidth="1"/>
    <col min="15637" max="15637" width="9" style="376" customWidth="1"/>
    <col min="15638" max="15638" width="8.81640625" style="376" customWidth="1"/>
    <col min="15639" max="15639" width="10" style="376" customWidth="1"/>
    <col min="15640" max="15872" width="9.1796875" style="376"/>
    <col min="15873" max="15873" width="6.1796875" style="376" customWidth="1"/>
    <col min="15874" max="15874" width="18.453125" style="376" customWidth="1"/>
    <col min="15875" max="15876" width="20.1796875" style="376" customWidth="1"/>
    <col min="15877" max="15877" width="18" style="376" customWidth="1"/>
    <col min="15878" max="15878" width="16.54296875" style="376" customWidth="1"/>
    <col min="15879" max="15879" width="16.453125" style="376" customWidth="1"/>
    <col min="15880" max="15880" width="19.453125" style="376" customWidth="1"/>
    <col min="15881" max="15881" width="17.54296875" style="376" customWidth="1"/>
    <col min="15882" max="15882" width="18.54296875" style="376" customWidth="1"/>
    <col min="15883" max="15883" width="7.26953125" style="376" customWidth="1"/>
    <col min="15884" max="15884" width="18.453125" style="376" customWidth="1"/>
    <col min="15885" max="15885" width="18.7265625" style="376" customWidth="1"/>
    <col min="15886" max="15886" width="6.453125" style="376" customWidth="1"/>
    <col min="15887" max="15887" width="5.54296875" style="376" customWidth="1"/>
    <col min="15888" max="15888" width="6.7265625" style="376" customWidth="1"/>
    <col min="15889" max="15889" width="8.1796875" style="376" customWidth="1"/>
    <col min="15890" max="15890" width="11.26953125" style="376" customWidth="1"/>
    <col min="15891" max="15891" width="18.26953125" style="376" customWidth="1"/>
    <col min="15892" max="15892" width="17.7265625" style="376" customWidth="1"/>
    <col min="15893" max="15893" width="9" style="376" customWidth="1"/>
    <col min="15894" max="15894" width="8.81640625" style="376" customWidth="1"/>
    <col min="15895" max="15895" width="10" style="376" customWidth="1"/>
    <col min="15896" max="16128" width="9.1796875" style="376"/>
    <col min="16129" max="16129" width="6.1796875" style="376" customWidth="1"/>
    <col min="16130" max="16130" width="18.453125" style="376" customWidth="1"/>
    <col min="16131" max="16132" width="20.1796875" style="376" customWidth="1"/>
    <col min="16133" max="16133" width="18" style="376" customWidth="1"/>
    <col min="16134" max="16134" width="16.54296875" style="376" customWidth="1"/>
    <col min="16135" max="16135" width="16.453125" style="376" customWidth="1"/>
    <col min="16136" max="16136" width="19.453125" style="376" customWidth="1"/>
    <col min="16137" max="16137" width="17.54296875" style="376" customWidth="1"/>
    <col min="16138" max="16138" width="18.54296875" style="376" customWidth="1"/>
    <col min="16139" max="16139" width="7.26953125" style="376" customWidth="1"/>
    <col min="16140" max="16140" width="18.453125" style="376" customWidth="1"/>
    <col min="16141" max="16141" width="18.7265625" style="376" customWidth="1"/>
    <col min="16142" max="16142" width="6.453125" style="376" customWidth="1"/>
    <col min="16143" max="16143" width="5.54296875" style="376" customWidth="1"/>
    <col min="16144" max="16144" width="6.7265625" style="376" customWidth="1"/>
    <col min="16145" max="16145" width="8.1796875" style="376" customWidth="1"/>
    <col min="16146" max="16146" width="11.26953125" style="376" customWidth="1"/>
    <col min="16147" max="16147" width="18.26953125" style="376" customWidth="1"/>
    <col min="16148" max="16148" width="17.7265625" style="376" customWidth="1"/>
    <col min="16149" max="16149" width="9" style="376" customWidth="1"/>
    <col min="16150" max="16150" width="8.81640625" style="376" customWidth="1"/>
    <col min="16151" max="16151" width="10" style="376" customWidth="1"/>
    <col min="16152" max="16384" width="9.1796875" style="376"/>
  </cols>
  <sheetData>
    <row r="1" spans="1:23" ht="18.75" customHeight="1" x14ac:dyDescent="0.35">
      <c r="A1" s="939" t="s">
        <v>0</v>
      </c>
      <c r="B1" s="939"/>
      <c r="C1" s="939"/>
      <c r="D1" s="374"/>
      <c r="S1" s="940" t="s">
        <v>560</v>
      </c>
      <c r="T1" s="940"/>
      <c r="U1" s="940"/>
      <c r="V1" s="940"/>
      <c r="W1" s="940"/>
    </row>
    <row r="2" spans="1:23" x14ac:dyDescent="0.3">
      <c r="A2" s="941" t="s">
        <v>2</v>
      </c>
      <c r="B2" s="941"/>
      <c r="C2" s="941"/>
      <c r="D2" s="253"/>
      <c r="W2" s="378"/>
    </row>
    <row r="3" spans="1:23" ht="13.15" customHeight="1" x14ac:dyDescent="0.3">
      <c r="A3" s="377"/>
      <c r="B3" s="377"/>
      <c r="C3" s="377"/>
      <c r="D3" s="253"/>
      <c r="W3" s="378"/>
    </row>
    <row r="4" spans="1:23" ht="22.5" customHeight="1" x14ac:dyDescent="0.35">
      <c r="A4" s="850" t="s">
        <v>602</v>
      </c>
      <c r="B4" s="850"/>
      <c r="C4" s="850"/>
      <c r="D4" s="850"/>
      <c r="E4" s="850"/>
      <c r="F4" s="850"/>
      <c r="G4" s="850"/>
      <c r="H4" s="850"/>
      <c r="I4" s="850"/>
      <c r="J4" s="850"/>
      <c r="K4" s="850"/>
      <c r="L4" s="850"/>
      <c r="M4" s="850"/>
      <c r="N4" s="850"/>
      <c r="O4" s="850"/>
      <c r="P4" s="850"/>
      <c r="Q4" s="850"/>
      <c r="R4" s="850"/>
      <c r="S4" s="850"/>
      <c r="T4" s="850"/>
      <c r="U4" s="850"/>
      <c r="V4" s="850"/>
      <c r="W4" s="850"/>
    </row>
    <row r="5" spans="1:23" s="379" customFormat="1" ht="26.25" hidden="1" customHeight="1" x14ac:dyDescent="0.35">
      <c r="A5" s="938" t="str">
        <f>+'NĐ31- Biểu 54- QT chi-cq'!A5</f>
        <v>(Kèm theo Quyết đinh số 892/QĐ-UBND ngày 07/4/2026 của UBND xã Đoàn Đào)</v>
      </c>
      <c r="B5" s="938"/>
      <c r="C5" s="938"/>
      <c r="D5" s="938"/>
      <c r="E5" s="938"/>
      <c r="F5" s="938"/>
      <c r="G5" s="938"/>
      <c r="H5" s="938"/>
      <c r="I5" s="938"/>
      <c r="J5" s="938"/>
      <c r="K5" s="938"/>
      <c r="L5" s="938"/>
      <c r="M5" s="938"/>
      <c r="N5" s="938"/>
      <c r="O5" s="938"/>
      <c r="P5" s="938"/>
      <c r="Q5" s="938"/>
      <c r="R5" s="938"/>
      <c r="S5" s="938"/>
      <c r="T5" s="938"/>
      <c r="U5" s="938"/>
      <c r="V5" s="938"/>
      <c r="W5" s="938"/>
    </row>
    <row r="6" spans="1:23" s="379" customFormat="1" ht="26.25" customHeight="1" x14ac:dyDescent="0.35">
      <c r="A6" s="938" t="e">
        <f>+'NĐ31- Biểu 54- QT chi-cq'!#REF!</f>
        <v>#REF!</v>
      </c>
      <c r="B6" s="938"/>
      <c r="C6" s="938"/>
      <c r="D6" s="938"/>
      <c r="E6" s="938"/>
      <c r="F6" s="938"/>
      <c r="G6" s="938"/>
      <c r="H6" s="938"/>
      <c r="I6" s="938"/>
      <c r="J6" s="938"/>
      <c r="K6" s="938"/>
      <c r="L6" s="938"/>
      <c r="M6" s="938"/>
      <c r="N6" s="938"/>
      <c r="O6" s="938"/>
      <c r="P6" s="938"/>
      <c r="Q6" s="938"/>
      <c r="R6" s="938"/>
      <c r="S6" s="938"/>
      <c r="T6" s="938"/>
      <c r="U6" s="938"/>
      <c r="V6" s="938"/>
      <c r="W6" s="938"/>
    </row>
    <row r="7" spans="1:23" s="379" customFormat="1" ht="19.149999999999999" customHeight="1" x14ac:dyDescent="0.35">
      <c r="A7" s="380"/>
      <c r="B7" s="380"/>
      <c r="C7" s="380"/>
      <c r="D7" s="380"/>
      <c r="E7" s="380"/>
      <c r="F7" s="380"/>
      <c r="G7" s="380"/>
      <c r="H7" s="380"/>
      <c r="I7" s="380"/>
      <c r="J7" s="380"/>
      <c r="K7" s="380"/>
      <c r="L7" s="380"/>
      <c r="M7" s="380"/>
      <c r="N7" s="380"/>
      <c r="O7" s="380"/>
      <c r="P7" s="380"/>
      <c r="Q7" s="380"/>
      <c r="R7" s="380"/>
      <c r="S7" s="380"/>
      <c r="T7" s="380"/>
      <c r="U7" s="930" t="s">
        <v>191</v>
      </c>
      <c r="V7" s="930"/>
      <c r="W7" s="930"/>
    </row>
    <row r="8" spans="1:23" ht="17.5" customHeight="1" x14ac:dyDescent="0.35">
      <c r="A8" s="877" t="s">
        <v>51</v>
      </c>
      <c r="B8" s="877" t="s">
        <v>561</v>
      </c>
      <c r="C8" s="931" t="s">
        <v>404</v>
      </c>
      <c r="D8" s="932"/>
      <c r="E8" s="932"/>
      <c r="F8" s="932"/>
      <c r="G8" s="933"/>
      <c r="H8" s="877" t="s">
        <v>382</v>
      </c>
      <c r="I8" s="877"/>
      <c r="J8" s="877"/>
      <c r="K8" s="877"/>
      <c r="L8" s="877"/>
      <c r="M8" s="877"/>
      <c r="N8" s="877"/>
      <c r="O8" s="877"/>
      <c r="P8" s="877"/>
      <c r="Q8" s="877"/>
      <c r="R8" s="877"/>
      <c r="S8" s="877"/>
      <c r="T8" s="877"/>
      <c r="U8" s="877" t="s">
        <v>438</v>
      </c>
      <c r="V8" s="877"/>
      <c r="W8" s="877"/>
    </row>
    <row r="9" spans="1:23" ht="22.5" customHeight="1" x14ac:dyDescent="0.35">
      <c r="A9" s="877"/>
      <c r="B9" s="877"/>
      <c r="C9" s="934" t="s">
        <v>5</v>
      </c>
      <c r="D9" s="934" t="s">
        <v>206</v>
      </c>
      <c r="E9" s="934" t="s">
        <v>231</v>
      </c>
      <c r="F9" s="934" t="s">
        <v>319</v>
      </c>
      <c r="G9" s="935" t="s">
        <v>562</v>
      </c>
      <c r="H9" s="877" t="s">
        <v>5</v>
      </c>
      <c r="I9" s="877" t="s">
        <v>206</v>
      </c>
      <c r="J9" s="877"/>
      <c r="K9" s="877"/>
      <c r="L9" s="877" t="s">
        <v>231</v>
      </c>
      <c r="M9" s="877"/>
      <c r="N9" s="877"/>
      <c r="O9" s="877" t="s">
        <v>563</v>
      </c>
      <c r="P9" s="877"/>
      <c r="Q9" s="877"/>
      <c r="R9" s="927" t="s">
        <v>244</v>
      </c>
      <c r="S9" s="927" t="s">
        <v>427</v>
      </c>
      <c r="T9" s="877" t="s">
        <v>428</v>
      </c>
      <c r="U9" s="877" t="s">
        <v>5</v>
      </c>
      <c r="V9" s="877" t="s">
        <v>206</v>
      </c>
      <c r="W9" s="877" t="s">
        <v>231</v>
      </c>
    </row>
    <row r="10" spans="1:23" ht="15" x14ac:dyDescent="0.35">
      <c r="A10" s="877"/>
      <c r="B10" s="877"/>
      <c r="C10" s="934"/>
      <c r="D10" s="934"/>
      <c r="E10" s="934"/>
      <c r="F10" s="934"/>
      <c r="G10" s="936"/>
      <c r="H10" s="877"/>
      <c r="I10" s="877" t="s">
        <v>5</v>
      </c>
      <c r="J10" s="877" t="s">
        <v>286</v>
      </c>
      <c r="K10" s="877"/>
      <c r="L10" s="877" t="s">
        <v>5</v>
      </c>
      <c r="M10" s="877" t="s">
        <v>286</v>
      </c>
      <c r="N10" s="877"/>
      <c r="O10" s="877" t="s">
        <v>5</v>
      </c>
      <c r="P10" s="877" t="s">
        <v>286</v>
      </c>
      <c r="Q10" s="877"/>
      <c r="R10" s="928"/>
      <c r="S10" s="928"/>
      <c r="T10" s="877"/>
      <c r="U10" s="877"/>
      <c r="V10" s="877"/>
      <c r="W10" s="877"/>
    </row>
    <row r="11" spans="1:23" ht="101.25" customHeight="1" x14ac:dyDescent="0.35">
      <c r="A11" s="877"/>
      <c r="B11" s="877"/>
      <c r="C11" s="934"/>
      <c r="D11" s="934"/>
      <c r="E11" s="934"/>
      <c r="F11" s="934"/>
      <c r="G11" s="937"/>
      <c r="H11" s="877"/>
      <c r="I11" s="877"/>
      <c r="J11" s="293" t="s">
        <v>564</v>
      </c>
      <c r="K11" s="293" t="s">
        <v>501</v>
      </c>
      <c r="L11" s="877"/>
      <c r="M11" s="293" t="s">
        <v>564</v>
      </c>
      <c r="N11" s="293" t="s">
        <v>494</v>
      </c>
      <c r="O11" s="877"/>
      <c r="P11" s="293" t="s">
        <v>206</v>
      </c>
      <c r="Q11" s="293" t="s">
        <v>231</v>
      </c>
      <c r="R11" s="929"/>
      <c r="S11" s="929"/>
      <c r="T11" s="877"/>
      <c r="U11" s="877"/>
      <c r="V11" s="877"/>
      <c r="W11" s="877"/>
    </row>
    <row r="12" spans="1:23" ht="15" x14ac:dyDescent="0.35">
      <c r="A12" s="293" t="s">
        <v>61</v>
      </c>
      <c r="B12" s="293" t="s">
        <v>62</v>
      </c>
      <c r="C12" s="293">
        <v>1</v>
      </c>
      <c r="D12" s="293">
        <v>2</v>
      </c>
      <c r="E12" s="293">
        <v>3</v>
      </c>
      <c r="F12" s="293">
        <v>5</v>
      </c>
      <c r="G12" s="381"/>
      <c r="H12" s="293">
        <v>6</v>
      </c>
      <c r="I12" s="293">
        <v>7</v>
      </c>
      <c r="J12" s="293">
        <v>8</v>
      </c>
      <c r="K12" s="293">
        <v>9</v>
      </c>
      <c r="L12" s="293">
        <v>10</v>
      </c>
      <c r="M12" s="293">
        <v>11</v>
      </c>
      <c r="N12" s="293">
        <v>12</v>
      </c>
      <c r="O12" s="293">
        <v>13</v>
      </c>
      <c r="P12" s="293">
        <v>14</v>
      </c>
      <c r="Q12" s="293">
        <v>15</v>
      </c>
      <c r="R12" s="293"/>
      <c r="S12" s="293">
        <v>16</v>
      </c>
      <c r="T12" s="293">
        <v>17</v>
      </c>
      <c r="U12" s="293" t="s">
        <v>565</v>
      </c>
      <c r="V12" s="293" t="s">
        <v>566</v>
      </c>
      <c r="W12" s="293" t="s">
        <v>567</v>
      </c>
    </row>
    <row r="13" spans="1:23" s="383" customFormat="1" ht="35.15" customHeight="1" x14ac:dyDescent="0.35">
      <c r="A13" s="297"/>
      <c r="B13" s="293" t="s">
        <v>271</v>
      </c>
      <c r="C13" s="381">
        <f>+C14+C15</f>
        <v>384041474769</v>
      </c>
      <c r="D13" s="381">
        <f t="shared" ref="D13:T13" si="0">+D14+D15</f>
        <v>260063474769</v>
      </c>
      <c r="E13" s="381">
        <f t="shared" si="0"/>
        <v>116916000000</v>
      </c>
      <c r="F13" s="381">
        <f t="shared" si="0"/>
        <v>7062000000</v>
      </c>
      <c r="G13" s="381">
        <f t="shared" si="0"/>
        <v>0</v>
      </c>
      <c r="H13" s="381">
        <f>+H14+H15</f>
        <v>944402754345</v>
      </c>
      <c r="I13" s="381">
        <f t="shared" si="0"/>
        <v>600032005116</v>
      </c>
      <c r="J13" s="381">
        <f t="shared" si="0"/>
        <v>49878410507</v>
      </c>
      <c r="K13" s="381">
        <f t="shared" si="0"/>
        <v>0</v>
      </c>
      <c r="L13" s="381">
        <f t="shared" si="0"/>
        <v>248951852727</v>
      </c>
      <c r="M13" s="381">
        <f t="shared" si="0"/>
        <v>63713984392</v>
      </c>
      <c r="N13" s="381">
        <f t="shared" si="0"/>
        <v>0</v>
      </c>
      <c r="O13" s="381">
        <f t="shared" si="0"/>
        <v>0</v>
      </c>
      <c r="P13" s="381">
        <f t="shared" si="0"/>
        <v>0</v>
      </c>
      <c r="Q13" s="381">
        <f t="shared" si="0"/>
        <v>0</v>
      </c>
      <c r="R13" s="381">
        <f t="shared" si="0"/>
        <v>0</v>
      </c>
      <c r="S13" s="381">
        <f t="shared" si="0"/>
        <v>293381000</v>
      </c>
      <c r="T13" s="381">
        <f t="shared" si="0"/>
        <v>95125515502</v>
      </c>
      <c r="U13" s="382">
        <f>+H13/C13</f>
        <v>2.4591165704512927</v>
      </c>
      <c r="V13" s="382">
        <f>+I13/D13</f>
        <v>2.3072521262317793</v>
      </c>
      <c r="W13" s="382">
        <f>+L13/E13</f>
        <v>2.1293223573078106</v>
      </c>
    </row>
    <row r="14" spans="1:23" s="385" customFormat="1" ht="35.15" customHeight="1" x14ac:dyDescent="0.35">
      <c r="A14" s="293" t="s">
        <v>169</v>
      </c>
      <c r="B14" s="297" t="s">
        <v>524</v>
      </c>
      <c r="C14" s="294">
        <f>SUM(D14:G14)</f>
        <v>112717474769</v>
      </c>
      <c r="D14" s="294">
        <f>+'NĐ31- Biểu 52- QT chi'!C14</f>
        <v>82285474769</v>
      </c>
      <c r="E14" s="294">
        <f>+'NĐ31- Biểu 52- QT chi'!C31</f>
        <v>29137000000</v>
      </c>
      <c r="F14" s="294">
        <f>+'NĐ31- Biểu 52- QT chi'!C46</f>
        <v>1295000000</v>
      </c>
      <c r="G14" s="294">
        <f>+'NĐ31- Biểu 52- QT chi'!C12</f>
        <v>0</v>
      </c>
      <c r="H14" s="294">
        <f>I14+L14+O14+T14+S14+R14</f>
        <v>295880417617</v>
      </c>
      <c r="I14" s="294">
        <f>+'NĐ31- Biểu 52- QT chi'!D14</f>
        <v>145253363756</v>
      </c>
      <c r="J14" s="294">
        <f>+'NĐ31- Biểu 52- QT chi'!D16</f>
        <v>22704744311</v>
      </c>
      <c r="K14" s="294"/>
      <c r="L14" s="294">
        <f>+'NĐ31- Biểu 52- QT chi'!D31</f>
        <v>137868831143</v>
      </c>
      <c r="M14" s="384">
        <f>+'NĐ31- Biểu 52- QT chi'!D32</f>
        <v>63521594392</v>
      </c>
      <c r="N14" s="294">
        <f>+'NĐ31- Biểu 52- QT chi'!D33</f>
        <v>0</v>
      </c>
      <c r="O14" s="294">
        <f>P14+Q14</f>
        <v>0</v>
      </c>
      <c r="P14" s="294"/>
      <c r="Q14" s="294"/>
      <c r="R14" s="294"/>
      <c r="S14" s="294">
        <f>+'NĐ31- Biểu 52- QT chi'!D12</f>
        <v>293381000</v>
      </c>
      <c r="T14" s="294">
        <f>+'NĐ31- Biểu 52- QT chi'!D49</f>
        <v>12464841718</v>
      </c>
      <c r="U14" s="382">
        <f>H14/C14</f>
        <v>2.6249737959741286</v>
      </c>
      <c r="V14" s="382">
        <f>I14/D14</f>
        <v>1.765236989441572</v>
      </c>
      <c r="W14" s="382">
        <f>L14/E14</f>
        <v>4.7317442133026733</v>
      </c>
    </row>
    <row r="15" spans="1:23" s="385" customFormat="1" ht="35.15" customHeight="1" x14ac:dyDescent="0.35">
      <c r="A15" s="268" t="s">
        <v>125</v>
      </c>
      <c r="B15" s="386" t="s">
        <v>568</v>
      </c>
      <c r="C15" s="78">
        <f>SUM(C16:C28)</f>
        <v>271324000000</v>
      </c>
      <c r="D15" s="78">
        <f>SUM(D16:D28)</f>
        <v>177778000000</v>
      </c>
      <c r="E15" s="78">
        <f>SUM(E16:E28)</f>
        <v>87779000000</v>
      </c>
      <c r="F15" s="78">
        <f>SUM(F16:F28)</f>
        <v>5767000000</v>
      </c>
      <c r="G15" s="78"/>
      <c r="H15" s="294">
        <f>I15+L15+O15+T15+S15+R15</f>
        <v>648522336728</v>
      </c>
      <c r="I15" s="78">
        <f t="shared" ref="I15:T15" si="1">SUM(I16:I28)</f>
        <v>454778641360</v>
      </c>
      <c r="J15" s="78">
        <f t="shared" si="1"/>
        <v>27173666196</v>
      </c>
      <c r="K15" s="78">
        <f t="shared" si="1"/>
        <v>0</v>
      </c>
      <c r="L15" s="78">
        <f t="shared" si="1"/>
        <v>111083021584</v>
      </c>
      <c r="M15" s="78">
        <f t="shared" si="1"/>
        <v>192390000</v>
      </c>
      <c r="N15" s="78">
        <f t="shared" si="1"/>
        <v>0</v>
      </c>
      <c r="O15" s="78">
        <f t="shared" si="1"/>
        <v>0</v>
      </c>
      <c r="P15" s="78">
        <f t="shared" si="1"/>
        <v>0</v>
      </c>
      <c r="Q15" s="78">
        <f t="shared" si="1"/>
        <v>0</v>
      </c>
      <c r="R15" s="78">
        <f t="shared" si="1"/>
        <v>0</v>
      </c>
      <c r="S15" s="78">
        <f t="shared" si="1"/>
        <v>0</v>
      </c>
      <c r="T15" s="78">
        <f t="shared" si="1"/>
        <v>82660673784</v>
      </c>
      <c r="U15" s="387">
        <f>H15/C15</f>
        <v>2.3902136807949166</v>
      </c>
      <c r="V15" s="382">
        <f>I15/D15</f>
        <v>2.5581266599916752</v>
      </c>
      <c r="W15" s="387">
        <f>L15/E15</f>
        <v>1.2654851568598411</v>
      </c>
    </row>
    <row r="16" spans="1:23" s="383" customFormat="1" ht="39" customHeight="1" x14ac:dyDescent="0.35">
      <c r="A16" s="267">
        <v>1</v>
      </c>
      <c r="B16" s="388" t="s">
        <v>569</v>
      </c>
      <c r="C16" s="85">
        <f>+D16+E16+F16+G16</f>
        <v>6024000000</v>
      </c>
      <c r="D16" s="389">
        <v>0</v>
      </c>
      <c r="E16" s="85">
        <v>5680000000</v>
      </c>
      <c r="F16" s="389">
        <v>344000000</v>
      </c>
      <c r="G16" s="85"/>
      <c r="H16" s="256">
        <f>I16+L16+O16+T16+S16+R16</f>
        <v>12808994729</v>
      </c>
      <c r="I16" s="85">
        <v>4989688397</v>
      </c>
      <c r="J16" s="85"/>
      <c r="K16" s="85"/>
      <c r="L16" s="85">
        <v>7427553137</v>
      </c>
      <c r="M16" s="85">
        <v>0</v>
      </c>
      <c r="N16" s="85"/>
      <c r="O16" s="85"/>
      <c r="P16" s="85"/>
      <c r="Q16" s="85"/>
      <c r="R16" s="85"/>
      <c r="S16" s="85"/>
      <c r="T16" s="85">
        <v>391753195</v>
      </c>
      <c r="U16" s="390">
        <f>+H16/C16</f>
        <v>2.12632714624834</v>
      </c>
      <c r="V16" s="391"/>
      <c r="W16" s="390">
        <f>+L16/E16</f>
        <v>1.3076678058098592</v>
      </c>
    </row>
    <row r="17" spans="1:23" s="383" customFormat="1" ht="39" customHeight="1" x14ac:dyDescent="0.35">
      <c r="A17" s="267">
        <v>2</v>
      </c>
      <c r="B17" s="388" t="s">
        <v>570</v>
      </c>
      <c r="C17" s="85">
        <f t="shared" ref="C17:C28" si="2">+D17+E17+F17+G17</f>
        <v>10212000000</v>
      </c>
      <c r="D17" s="389">
        <v>2535000000</v>
      </c>
      <c r="E17" s="85">
        <v>7227000000</v>
      </c>
      <c r="F17" s="389">
        <v>450000000</v>
      </c>
      <c r="G17" s="85"/>
      <c r="H17" s="256">
        <f t="shared" ref="H17:H28" si="3">I17+L17+O17+T17+S17+R17</f>
        <v>42717239625</v>
      </c>
      <c r="I17" s="85">
        <v>27761490300</v>
      </c>
      <c r="J17" s="85"/>
      <c r="K17" s="85"/>
      <c r="L17" s="85">
        <v>9332298606</v>
      </c>
      <c r="M17" s="85"/>
      <c r="N17" s="85"/>
      <c r="O17" s="85"/>
      <c r="P17" s="85"/>
      <c r="Q17" s="85"/>
      <c r="R17" s="85"/>
      <c r="S17" s="85"/>
      <c r="T17" s="85">
        <v>5623450719</v>
      </c>
      <c r="U17" s="390">
        <f t="shared" ref="U17:V28" si="4">+H17/C17</f>
        <v>4.1830434415393656</v>
      </c>
      <c r="V17" s="391">
        <f t="shared" si="4"/>
        <v>10.951278224852071</v>
      </c>
      <c r="W17" s="390">
        <f t="shared" ref="W17:W28" si="5">+L17/E17</f>
        <v>1.2913101710253216</v>
      </c>
    </row>
    <row r="18" spans="1:23" s="383" customFormat="1" ht="39" customHeight="1" x14ac:dyDescent="0.35">
      <c r="A18" s="267">
        <v>3</v>
      </c>
      <c r="B18" s="388" t="s">
        <v>571</v>
      </c>
      <c r="C18" s="85">
        <f t="shared" si="2"/>
        <v>43789000000</v>
      </c>
      <c r="D18" s="389">
        <v>36700000000</v>
      </c>
      <c r="E18" s="85">
        <v>6689000000</v>
      </c>
      <c r="F18" s="389">
        <v>400000000</v>
      </c>
      <c r="G18" s="85"/>
      <c r="H18" s="256">
        <f t="shared" si="3"/>
        <v>65166683563</v>
      </c>
      <c r="I18" s="85">
        <v>55055445131</v>
      </c>
      <c r="J18" s="85">
        <v>470872000</v>
      </c>
      <c r="K18" s="85"/>
      <c r="L18" s="85">
        <v>8523332655</v>
      </c>
      <c r="M18" s="85">
        <v>49000000</v>
      </c>
      <c r="N18" s="85"/>
      <c r="O18" s="85"/>
      <c r="P18" s="85"/>
      <c r="Q18" s="85"/>
      <c r="R18" s="85"/>
      <c r="S18" s="85"/>
      <c r="T18" s="85">
        <v>1587905777</v>
      </c>
      <c r="U18" s="390">
        <f t="shared" si="4"/>
        <v>1.4881975738884194</v>
      </c>
      <c r="V18" s="391">
        <f t="shared" si="4"/>
        <v>1.500148368692098</v>
      </c>
      <c r="W18" s="390">
        <f t="shared" si="5"/>
        <v>1.27423122365077</v>
      </c>
    </row>
    <row r="19" spans="1:23" s="383" customFormat="1" ht="39" customHeight="1" x14ac:dyDescent="0.35">
      <c r="A19" s="267">
        <v>4</v>
      </c>
      <c r="B19" s="388" t="s">
        <v>572</v>
      </c>
      <c r="C19" s="85">
        <f t="shared" si="2"/>
        <v>8233000000</v>
      </c>
      <c r="D19" s="389">
        <v>800000000</v>
      </c>
      <c r="E19" s="85">
        <v>6913000000</v>
      </c>
      <c r="F19" s="389">
        <v>520000000</v>
      </c>
      <c r="G19" s="85"/>
      <c r="H19" s="256">
        <f t="shared" si="3"/>
        <v>39191574294</v>
      </c>
      <c r="I19" s="85">
        <v>20272157913</v>
      </c>
      <c r="J19" s="85"/>
      <c r="K19" s="85"/>
      <c r="L19" s="85">
        <v>8387644583</v>
      </c>
      <c r="M19" s="85"/>
      <c r="N19" s="85"/>
      <c r="O19" s="85"/>
      <c r="P19" s="85"/>
      <c r="Q19" s="85"/>
      <c r="R19" s="85"/>
      <c r="S19" s="85"/>
      <c r="T19" s="85">
        <v>10531771798</v>
      </c>
      <c r="U19" s="390">
        <f t="shared" si="4"/>
        <v>4.7603029629539657</v>
      </c>
      <c r="V19" s="391">
        <f t="shared" si="4"/>
        <v>25.340197391250001</v>
      </c>
      <c r="W19" s="390">
        <f t="shared" si="5"/>
        <v>1.2133147089541443</v>
      </c>
    </row>
    <row r="20" spans="1:23" s="383" customFormat="1" ht="39" customHeight="1" x14ac:dyDescent="0.35">
      <c r="A20" s="267">
        <v>5</v>
      </c>
      <c r="B20" s="388" t="s">
        <v>573</v>
      </c>
      <c r="C20" s="85">
        <f t="shared" si="2"/>
        <v>14007000000</v>
      </c>
      <c r="D20" s="389">
        <v>7491000000</v>
      </c>
      <c r="E20" s="85">
        <v>6146000000</v>
      </c>
      <c r="F20" s="389">
        <v>370000000</v>
      </c>
      <c r="G20" s="85"/>
      <c r="H20" s="256">
        <f t="shared" si="3"/>
        <v>46629706291</v>
      </c>
      <c r="I20" s="85">
        <v>30714308000</v>
      </c>
      <c r="J20" s="85">
        <v>296271000</v>
      </c>
      <c r="K20" s="85"/>
      <c r="L20" s="85">
        <v>7867634922</v>
      </c>
      <c r="M20" s="85">
        <v>99500000</v>
      </c>
      <c r="N20" s="85"/>
      <c r="O20" s="85"/>
      <c r="P20" s="85"/>
      <c r="Q20" s="85"/>
      <c r="R20" s="85"/>
      <c r="S20" s="85"/>
      <c r="T20" s="85">
        <v>8047763369</v>
      </c>
      <c r="U20" s="390">
        <f t="shared" si="4"/>
        <v>3.3290287921039479</v>
      </c>
      <c r="V20" s="391">
        <f t="shared" si="4"/>
        <v>4.1001612601788811</v>
      </c>
      <c r="W20" s="390">
        <f t="shared" si="5"/>
        <v>1.2801228314350797</v>
      </c>
    </row>
    <row r="21" spans="1:23" s="383" customFormat="1" ht="39" customHeight="1" x14ac:dyDescent="0.35">
      <c r="A21" s="267">
        <v>6</v>
      </c>
      <c r="B21" s="388" t="s">
        <v>574</v>
      </c>
      <c r="C21" s="85">
        <f t="shared" si="2"/>
        <v>66043000000</v>
      </c>
      <c r="D21" s="389">
        <v>59040000000</v>
      </c>
      <c r="E21" s="85">
        <v>6503000000</v>
      </c>
      <c r="F21" s="389">
        <v>500000000</v>
      </c>
      <c r="G21" s="85"/>
      <c r="H21" s="256">
        <f t="shared" si="3"/>
        <v>152258422049</v>
      </c>
      <c r="I21" s="85">
        <v>116547617853</v>
      </c>
      <c r="J21" s="85">
        <v>23193625800</v>
      </c>
      <c r="K21" s="85"/>
      <c r="L21" s="85">
        <v>9007797300</v>
      </c>
      <c r="M21" s="85"/>
      <c r="N21" s="85"/>
      <c r="O21" s="85"/>
      <c r="P21" s="85"/>
      <c r="Q21" s="85"/>
      <c r="R21" s="85"/>
      <c r="S21" s="85"/>
      <c r="T21" s="85">
        <v>26703006896</v>
      </c>
      <c r="U21" s="390">
        <f t="shared" si="4"/>
        <v>2.3054437570825068</v>
      </c>
      <c r="V21" s="391">
        <f t="shared" si="4"/>
        <v>1.9740450178353659</v>
      </c>
      <c r="W21" s="390">
        <f t="shared" si="5"/>
        <v>1.3851756573888974</v>
      </c>
    </row>
    <row r="22" spans="1:23" s="383" customFormat="1" ht="39" customHeight="1" x14ac:dyDescent="0.35">
      <c r="A22" s="267">
        <v>7</v>
      </c>
      <c r="B22" s="388" t="s">
        <v>575</v>
      </c>
      <c r="C22" s="85">
        <f t="shared" si="2"/>
        <v>8363000000</v>
      </c>
      <c r="D22" s="389">
        <v>800000000</v>
      </c>
      <c r="E22" s="85">
        <v>6943000000</v>
      </c>
      <c r="F22" s="389">
        <v>620000000</v>
      </c>
      <c r="G22" s="85"/>
      <c r="H22" s="256">
        <f t="shared" si="3"/>
        <v>18356992343</v>
      </c>
      <c r="I22" s="85">
        <v>6928223379</v>
      </c>
      <c r="J22" s="85">
        <v>1115000</v>
      </c>
      <c r="K22" s="85"/>
      <c r="L22" s="85">
        <v>8724588625</v>
      </c>
      <c r="M22" s="85"/>
      <c r="N22" s="85"/>
      <c r="O22" s="85"/>
      <c r="P22" s="85"/>
      <c r="Q22" s="85"/>
      <c r="R22" s="85"/>
      <c r="S22" s="85"/>
      <c r="T22" s="85">
        <v>2704180339</v>
      </c>
      <c r="U22" s="390">
        <f t="shared" si="4"/>
        <v>2.1950247928972857</v>
      </c>
      <c r="V22" s="391">
        <f t="shared" si="4"/>
        <v>8.6602792237500008</v>
      </c>
      <c r="W22" s="390">
        <f t="shared" si="5"/>
        <v>1.2566021352441308</v>
      </c>
    </row>
    <row r="23" spans="1:23" s="383" customFormat="1" ht="39" customHeight="1" x14ac:dyDescent="0.35">
      <c r="A23" s="267">
        <v>8</v>
      </c>
      <c r="B23" s="388" t="s">
        <v>576</v>
      </c>
      <c r="C23" s="85">
        <f t="shared" si="2"/>
        <v>20328000000</v>
      </c>
      <c r="D23" s="389">
        <v>11512000000</v>
      </c>
      <c r="E23" s="85">
        <v>8316000000</v>
      </c>
      <c r="F23" s="389">
        <v>500000000</v>
      </c>
      <c r="G23" s="85"/>
      <c r="H23" s="256">
        <f t="shared" si="3"/>
        <v>166151030708</v>
      </c>
      <c r="I23" s="85">
        <v>150658255702</v>
      </c>
      <c r="J23" s="85">
        <v>2224010000</v>
      </c>
      <c r="K23" s="85"/>
      <c r="L23" s="85">
        <v>10958676414</v>
      </c>
      <c r="M23" s="85">
        <v>43890000</v>
      </c>
      <c r="N23" s="85"/>
      <c r="O23" s="85"/>
      <c r="P23" s="85"/>
      <c r="Q23" s="85"/>
      <c r="R23" s="85"/>
      <c r="S23" s="85"/>
      <c r="T23" s="85">
        <v>4534098592</v>
      </c>
      <c r="U23" s="390">
        <f t="shared" si="4"/>
        <v>8.1735060364029906</v>
      </c>
      <c r="V23" s="391">
        <f t="shared" si="4"/>
        <v>13.087061822619875</v>
      </c>
      <c r="W23" s="390">
        <f t="shared" si="5"/>
        <v>1.3177821565656567</v>
      </c>
    </row>
    <row r="24" spans="1:23" s="383" customFormat="1" ht="39" customHeight="1" x14ac:dyDescent="0.35">
      <c r="A24" s="267">
        <v>9</v>
      </c>
      <c r="B24" s="388" t="s">
        <v>577</v>
      </c>
      <c r="C24" s="85">
        <f t="shared" si="2"/>
        <v>16603000000</v>
      </c>
      <c r="D24" s="85">
        <v>11040000000</v>
      </c>
      <c r="E24" s="85">
        <v>5243000000</v>
      </c>
      <c r="F24" s="85">
        <v>320000000</v>
      </c>
      <c r="G24" s="85"/>
      <c r="H24" s="256">
        <f t="shared" si="3"/>
        <v>9568691342</v>
      </c>
      <c r="I24" s="85">
        <v>2461516137</v>
      </c>
      <c r="J24" s="85"/>
      <c r="K24" s="85"/>
      <c r="L24" s="85">
        <v>6695499713</v>
      </c>
      <c r="M24" s="85"/>
      <c r="N24" s="85"/>
      <c r="O24" s="85"/>
      <c r="P24" s="85"/>
      <c r="Q24" s="85"/>
      <c r="R24" s="85"/>
      <c r="S24" s="85"/>
      <c r="T24" s="85">
        <v>411675492</v>
      </c>
      <c r="U24" s="390">
        <f t="shared" si="4"/>
        <v>0.5763230345118352</v>
      </c>
      <c r="V24" s="391">
        <f>+I24/D24</f>
        <v>0.22296341820652174</v>
      </c>
      <c r="W24" s="390">
        <f t="shared" si="5"/>
        <v>1.2770359933244326</v>
      </c>
    </row>
    <row r="25" spans="1:23" s="392" customFormat="1" ht="39" customHeight="1" x14ac:dyDescent="0.35">
      <c r="A25" s="267">
        <v>10</v>
      </c>
      <c r="B25" s="388" t="s">
        <v>578</v>
      </c>
      <c r="C25" s="85">
        <f t="shared" si="2"/>
        <v>22906000000</v>
      </c>
      <c r="D25" s="389">
        <v>11600000000</v>
      </c>
      <c r="E25" s="85">
        <v>10666000000</v>
      </c>
      <c r="F25" s="389">
        <v>640000000</v>
      </c>
      <c r="G25" s="85"/>
      <c r="H25" s="256">
        <f t="shared" si="3"/>
        <v>22693387199</v>
      </c>
      <c r="I25" s="85">
        <v>7733867852</v>
      </c>
      <c r="J25" s="85"/>
      <c r="K25" s="85"/>
      <c r="L25" s="85">
        <v>11964195764</v>
      </c>
      <c r="M25" s="85"/>
      <c r="N25" s="85"/>
      <c r="O25" s="85"/>
      <c r="P25" s="85"/>
      <c r="Q25" s="85"/>
      <c r="R25" s="85"/>
      <c r="S25" s="85"/>
      <c r="T25" s="85">
        <v>2995323583</v>
      </c>
      <c r="U25" s="390">
        <f t="shared" si="4"/>
        <v>0.99071803016676852</v>
      </c>
      <c r="V25" s="391">
        <f>+I25/D25</f>
        <v>0.66671274586206897</v>
      </c>
      <c r="W25" s="390">
        <f t="shared" si="5"/>
        <v>1.1217134599662479</v>
      </c>
    </row>
    <row r="26" spans="1:23" s="383" customFormat="1" ht="39" customHeight="1" x14ac:dyDescent="0.35">
      <c r="A26" s="267">
        <v>11</v>
      </c>
      <c r="B26" s="388" t="s">
        <v>579</v>
      </c>
      <c r="C26" s="85">
        <f t="shared" si="2"/>
        <v>5734000000</v>
      </c>
      <c r="D26" s="389">
        <v>0</v>
      </c>
      <c r="E26" s="85">
        <v>5401000000</v>
      </c>
      <c r="F26" s="389">
        <v>333000000</v>
      </c>
      <c r="G26" s="85"/>
      <c r="H26" s="256">
        <f t="shared" si="3"/>
        <v>14182577317</v>
      </c>
      <c r="I26" s="85">
        <v>3853753000</v>
      </c>
      <c r="J26" s="85"/>
      <c r="K26" s="85"/>
      <c r="L26" s="85">
        <v>6616661814</v>
      </c>
      <c r="M26" s="85"/>
      <c r="N26" s="85"/>
      <c r="O26" s="85"/>
      <c r="P26" s="85"/>
      <c r="Q26" s="85"/>
      <c r="R26" s="85"/>
      <c r="S26" s="85"/>
      <c r="T26" s="85">
        <v>3712162503</v>
      </c>
      <c r="U26" s="390">
        <f t="shared" si="4"/>
        <v>2.4734177392745029</v>
      </c>
      <c r="V26" s="391"/>
      <c r="W26" s="390">
        <f t="shared" si="5"/>
        <v>1.225080876504351</v>
      </c>
    </row>
    <row r="27" spans="1:23" s="383" customFormat="1" ht="39" customHeight="1" x14ac:dyDescent="0.35">
      <c r="A27" s="267">
        <v>12</v>
      </c>
      <c r="B27" s="388" t="s">
        <v>580</v>
      </c>
      <c r="C27" s="85">
        <f t="shared" si="2"/>
        <v>20607000000</v>
      </c>
      <c r="D27" s="389">
        <v>15000000000</v>
      </c>
      <c r="E27" s="85">
        <v>5287000000</v>
      </c>
      <c r="F27" s="389">
        <v>320000000</v>
      </c>
      <c r="G27" s="85"/>
      <c r="H27" s="256">
        <f t="shared" si="3"/>
        <v>14920991281</v>
      </c>
      <c r="I27" s="85">
        <v>4867976000</v>
      </c>
      <c r="J27" s="85"/>
      <c r="K27" s="85"/>
      <c r="L27" s="85">
        <v>6781827937</v>
      </c>
      <c r="M27" s="85"/>
      <c r="N27" s="85"/>
      <c r="O27" s="85"/>
      <c r="P27" s="85"/>
      <c r="Q27" s="85"/>
      <c r="R27" s="85"/>
      <c r="S27" s="85"/>
      <c r="T27" s="85">
        <v>3271187344</v>
      </c>
      <c r="U27" s="390">
        <f t="shared" si="4"/>
        <v>0.72407392056097442</v>
      </c>
      <c r="V27" s="391">
        <f>+I27/D27</f>
        <v>0.32453173333333335</v>
      </c>
      <c r="W27" s="390">
        <f t="shared" si="5"/>
        <v>1.2827365116323057</v>
      </c>
    </row>
    <row r="28" spans="1:23" s="383" customFormat="1" ht="39" customHeight="1" x14ac:dyDescent="0.35">
      <c r="A28" s="267">
        <v>13</v>
      </c>
      <c r="B28" s="388" t="s">
        <v>581</v>
      </c>
      <c r="C28" s="85">
        <f t="shared" si="2"/>
        <v>28475000000</v>
      </c>
      <c r="D28" s="389">
        <v>21260000000</v>
      </c>
      <c r="E28" s="85">
        <v>6765000000</v>
      </c>
      <c r="F28" s="389">
        <v>450000000</v>
      </c>
      <c r="G28" s="85"/>
      <c r="H28" s="256">
        <f t="shared" si="3"/>
        <v>43876045987</v>
      </c>
      <c r="I28" s="85">
        <v>22934341696</v>
      </c>
      <c r="J28" s="85">
        <v>987772396</v>
      </c>
      <c r="K28" s="85"/>
      <c r="L28" s="85">
        <v>8795310114</v>
      </c>
      <c r="M28" s="85"/>
      <c r="N28" s="85"/>
      <c r="O28" s="85"/>
      <c r="P28" s="85"/>
      <c r="Q28" s="85"/>
      <c r="R28" s="85"/>
      <c r="S28" s="85"/>
      <c r="T28" s="85">
        <v>12146394177</v>
      </c>
      <c r="U28" s="390">
        <f t="shared" si="4"/>
        <v>1.5408620188586479</v>
      </c>
      <c r="V28" s="391">
        <f t="shared" si="4"/>
        <v>1.0787554889934148</v>
      </c>
      <c r="W28" s="390">
        <f t="shared" si="5"/>
        <v>1.3001197507760531</v>
      </c>
    </row>
    <row r="29" spans="1:23" s="383" customFormat="1" ht="20.25" hidden="1" customHeight="1" x14ac:dyDescent="0.35">
      <c r="A29" s="393"/>
      <c r="B29" s="394"/>
      <c r="C29" s="395"/>
      <c r="D29" s="395"/>
      <c r="E29" s="395"/>
      <c r="F29" s="395"/>
      <c r="G29" s="395"/>
      <c r="H29" s="396"/>
      <c r="I29" s="395"/>
      <c r="J29" s="395"/>
      <c r="K29" s="395"/>
      <c r="L29" s="395"/>
      <c r="M29" s="395"/>
      <c r="N29" s="397"/>
      <c r="O29" s="397"/>
      <c r="P29" s="397"/>
      <c r="Q29" s="397"/>
      <c r="R29" s="397"/>
      <c r="S29" s="397"/>
      <c r="T29" s="397"/>
      <c r="U29" s="398"/>
      <c r="V29" s="398"/>
      <c r="W29" s="398"/>
    </row>
    <row r="30" spans="1:23" s="400" customFormat="1" ht="21.75" hidden="1" customHeight="1" x14ac:dyDescent="0.35">
      <c r="A30" s="399"/>
      <c r="C30" s="373"/>
      <c r="D30" s="373"/>
      <c r="E30" s="373"/>
      <c r="N30" s="924" t="e">
        <f>+'NĐ31- Biểu 57-QT chi TX-nguồn'!#REF!</f>
        <v>#REF!</v>
      </c>
      <c r="O30" s="924"/>
      <c r="P30" s="924"/>
      <c r="Q30" s="924"/>
      <c r="R30" s="924"/>
      <c r="S30" s="924"/>
      <c r="T30" s="924"/>
      <c r="U30" s="924"/>
      <c r="V30" s="401"/>
      <c r="W30" s="401"/>
    </row>
    <row r="31" spans="1:23" s="400" customFormat="1" ht="20.25" hidden="1" customHeight="1" x14ac:dyDescent="0.35">
      <c r="A31" s="399"/>
      <c r="C31" s="373"/>
      <c r="D31" s="373"/>
      <c r="E31" s="373"/>
      <c r="H31" s="402"/>
      <c r="N31" s="925" t="s">
        <v>41</v>
      </c>
      <c r="O31" s="925"/>
      <c r="P31" s="925"/>
      <c r="Q31" s="925"/>
      <c r="R31" s="925"/>
      <c r="S31" s="925"/>
      <c r="T31" s="925"/>
      <c r="U31" s="925"/>
      <c r="V31" s="403"/>
      <c r="W31" s="403"/>
    </row>
    <row r="32" spans="1:23" s="400" customFormat="1" ht="20" hidden="1" x14ac:dyDescent="0.35">
      <c r="A32" s="399"/>
      <c r="N32" s="925" t="s">
        <v>43</v>
      </c>
      <c r="O32" s="925"/>
      <c r="P32" s="925"/>
      <c r="Q32" s="925"/>
      <c r="R32" s="925"/>
      <c r="S32" s="925"/>
      <c r="T32" s="925"/>
      <c r="U32" s="925"/>
      <c r="V32" s="403"/>
      <c r="W32" s="403"/>
    </row>
    <row r="33" spans="14:23" s="400" customFormat="1" ht="20.5" hidden="1" x14ac:dyDescent="0.4">
      <c r="O33" s="305"/>
      <c r="P33" s="305"/>
      <c r="Q33" s="305"/>
      <c r="R33" s="305"/>
      <c r="S33" s="404"/>
      <c r="T33" s="404"/>
      <c r="U33" s="404"/>
      <c r="V33" s="404"/>
      <c r="W33" s="405"/>
    </row>
    <row r="34" spans="14:23" s="400" customFormat="1" ht="20.5" hidden="1" x14ac:dyDescent="0.4">
      <c r="O34" s="305"/>
      <c r="P34" s="305"/>
      <c r="Q34" s="305"/>
      <c r="R34" s="305"/>
      <c r="S34" s="404"/>
      <c r="T34" s="404"/>
      <c r="U34" s="404"/>
      <c r="V34" s="404"/>
      <c r="W34" s="405"/>
    </row>
    <row r="35" spans="14:23" s="400" customFormat="1" ht="20.5" hidden="1" x14ac:dyDescent="0.4">
      <c r="O35" s="303"/>
      <c r="P35" s="303"/>
      <c r="Q35" s="303"/>
      <c r="R35" s="303"/>
      <c r="S35" s="404"/>
      <c r="T35" s="404"/>
      <c r="U35" s="404"/>
      <c r="V35" s="404"/>
      <c r="W35" s="405"/>
    </row>
    <row r="36" spans="14:23" s="400" customFormat="1" ht="20.5" hidden="1" x14ac:dyDescent="0.4">
      <c r="O36" s="303"/>
      <c r="P36" s="303"/>
      <c r="Q36" s="303"/>
      <c r="R36" s="303"/>
      <c r="S36" s="404"/>
      <c r="T36" s="404"/>
      <c r="U36" s="404"/>
      <c r="V36" s="404"/>
      <c r="W36" s="405"/>
    </row>
    <row r="37" spans="14:23" s="400" customFormat="1" ht="67.5" hidden="1" customHeight="1" x14ac:dyDescent="0.4">
      <c r="S37" s="404"/>
      <c r="T37" s="404"/>
      <c r="U37" s="404"/>
      <c r="V37" s="404"/>
      <c r="W37" s="405"/>
    </row>
    <row r="38" spans="14:23" ht="20.5" hidden="1" x14ac:dyDescent="0.4">
      <c r="S38" s="406"/>
      <c r="T38" s="406"/>
      <c r="U38" s="406"/>
      <c r="V38" s="406"/>
      <c r="W38" s="405"/>
    </row>
    <row r="39" spans="14:23" ht="20" hidden="1" x14ac:dyDescent="0.35">
      <c r="N39" s="926" t="e">
        <f>+'NĐ31- Biểu 57-QT chi TX-nguồn'!#REF!</f>
        <v>#REF!</v>
      </c>
      <c r="O39" s="926"/>
      <c r="P39" s="926"/>
      <c r="Q39" s="926"/>
      <c r="R39" s="926"/>
      <c r="S39" s="926"/>
      <c r="T39" s="926"/>
      <c r="U39" s="926"/>
      <c r="V39" s="407"/>
      <c r="W39" s="407"/>
    </row>
    <row r="40" spans="14:23" hidden="1" x14ac:dyDescent="0.35"/>
  </sheetData>
  <mergeCells count="37">
    <mergeCell ref="A6:W6"/>
    <mergeCell ref="A1:C1"/>
    <mergeCell ref="S1:W1"/>
    <mergeCell ref="A2:C2"/>
    <mergeCell ref="A4:W4"/>
    <mergeCell ref="A5:W5"/>
    <mergeCell ref="U7:W7"/>
    <mergeCell ref="A8:A11"/>
    <mergeCell ref="B8:B11"/>
    <mergeCell ref="C8:G8"/>
    <mergeCell ref="H8:T8"/>
    <mergeCell ref="U8:W8"/>
    <mergeCell ref="C9:C11"/>
    <mergeCell ref="D9:D11"/>
    <mergeCell ref="E9:E11"/>
    <mergeCell ref="F9:F11"/>
    <mergeCell ref="G9:G11"/>
    <mergeCell ref="H9:H11"/>
    <mergeCell ref="I9:K9"/>
    <mergeCell ref="L9:N9"/>
    <mergeCell ref="O9:Q9"/>
    <mergeCell ref="P10:Q10"/>
    <mergeCell ref="V9:V11"/>
    <mergeCell ref="W9:W11"/>
    <mergeCell ref="I10:I11"/>
    <mergeCell ref="J10:K10"/>
    <mergeCell ref="L10:L11"/>
    <mergeCell ref="M10:N10"/>
    <mergeCell ref="O10:O11"/>
    <mergeCell ref="R9:R11"/>
    <mergeCell ref="N30:U30"/>
    <mergeCell ref="N31:U31"/>
    <mergeCell ref="N32:U32"/>
    <mergeCell ref="N39:U39"/>
    <mergeCell ref="S9:S11"/>
    <mergeCell ref="T9:T11"/>
    <mergeCell ref="U9:U11"/>
  </mergeCells>
  <pageMargins left="0.37" right="0.22" top="0.75" bottom="0.39" header="0.3" footer="0.3"/>
  <pageSetup paperSize="9" scale="4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workbookViewId="0">
      <selection activeCell="I16" sqref="I16"/>
    </sheetView>
  </sheetViews>
  <sheetFormatPr defaultRowHeight="14.5" x14ac:dyDescent="0.35"/>
  <cols>
    <col min="1" max="1" width="9" style="408" customWidth="1"/>
    <col min="2" max="2" width="18.81640625" style="408" customWidth="1"/>
    <col min="3" max="3" width="15.26953125" style="408" customWidth="1"/>
    <col min="4" max="4" width="16.1796875" style="408" customWidth="1"/>
    <col min="5" max="5" width="14.26953125" style="408" customWidth="1"/>
    <col min="6" max="6" width="10.7265625" style="408" customWidth="1"/>
    <col min="7" max="7" width="10.54296875" style="408" customWidth="1"/>
    <col min="8" max="10" width="9.1796875" style="408" customWidth="1"/>
    <col min="11" max="11" width="14.453125" style="408" customWidth="1"/>
    <col min="12" max="12" width="18.1796875" style="408" customWidth="1"/>
    <col min="13" max="13" width="14.453125" style="408" customWidth="1"/>
    <col min="14" max="14" width="7.26953125" style="408" customWidth="1"/>
    <col min="15" max="15" width="14.453125" style="408" customWidth="1"/>
    <col min="16" max="16" width="9.26953125" style="408" customWidth="1"/>
    <col min="17" max="17" width="8.7265625" style="408" customWidth="1"/>
    <col min="18" max="18" width="8.1796875" style="408" customWidth="1"/>
    <col min="19" max="19" width="9.453125" style="408" customWidth="1"/>
    <col min="20" max="20" width="8.54296875" style="408" customWidth="1"/>
    <col min="21" max="21" width="7.81640625" style="408" customWidth="1"/>
    <col min="22" max="22" width="8.26953125" style="408" customWidth="1"/>
    <col min="23" max="23" width="8.1796875" style="408" customWidth="1"/>
    <col min="24" max="25" width="8" style="408" customWidth="1"/>
    <col min="26" max="26" width="8.54296875" style="408" customWidth="1"/>
    <col min="27" max="28" width="9.1796875" style="408"/>
    <col min="257" max="257" width="9" customWidth="1"/>
    <col min="258" max="258" width="18.81640625" customWidth="1"/>
    <col min="259" max="259" width="15.26953125" customWidth="1"/>
    <col min="260" max="260" width="16.1796875" customWidth="1"/>
    <col min="261" max="261" width="14.26953125" customWidth="1"/>
    <col min="262" max="262" width="10.7265625" customWidth="1"/>
    <col min="263" max="263" width="10.54296875" customWidth="1"/>
    <col min="264" max="266" width="9.1796875" customWidth="1"/>
    <col min="267" max="267" width="14.453125" customWidth="1"/>
    <col min="268" max="268" width="18.1796875" customWidth="1"/>
    <col min="269" max="269" width="14.453125" customWidth="1"/>
    <col min="270" max="270" width="7.26953125" customWidth="1"/>
    <col min="271" max="271" width="14.453125" customWidth="1"/>
    <col min="272" max="272" width="9.26953125" customWidth="1"/>
    <col min="273" max="273" width="8.7265625" customWidth="1"/>
    <col min="274" max="274" width="8.1796875" customWidth="1"/>
    <col min="275" max="275" width="9.453125" customWidth="1"/>
    <col min="276" max="276" width="8.54296875" customWidth="1"/>
    <col min="277" max="277" width="7.81640625" customWidth="1"/>
    <col min="278" max="278" width="8.26953125" customWidth="1"/>
    <col min="279" max="279" width="8.1796875" customWidth="1"/>
    <col min="280" max="281" width="8" customWidth="1"/>
    <col min="282" max="282" width="8.54296875" customWidth="1"/>
    <col min="513" max="513" width="9" customWidth="1"/>
    <col min="514" max="514" width="18.81640625" customWidth="1"/>
    <col min="515" max="515" width="15.26953125" customWidth="1"/>
    <col min="516" max="516" width="16.1796875" customWidth="1"/>
    <col min="517" max="517" width="14.26953125" customWidth="1"/>
    <col min="518" max="518" width="10.7265625" customWidth="1"/>
    <col min="519" max="519" width="10.54296875" customWidth="1"/>
    <col min="520" max="522" width="9.1796875" customWidth="1"/>
    <col min="523" max="523" width="14.453125" customWidth="1"/>
    <col min="524" max="524" width="18.1796875" customWidth="1"/>
    <col min="525" max="525" width="14.453125" customWidth="1"/>
    <col min="526" max="526" width="7.26953125" customWidth="1"/>
    <col min="527" max="527" width="14.453125" customWidth="1"/>
    <col min="528" max="528" width="9.26953125" customWidth="1"/>
    <col min="529" max="529" width="8.7265625" customWidth="1"/>
    <col min="530" max="530" width="8.1796875" customWidth="1"/>
    <col min="531" max="531" width="9.453125" customWidth="1"/>
    <col min="532" max="532" width="8.54296875" customWidth="1"/>
    <col min="533" max="533" width="7.81640625" customWidth="1"/>
    <col min="534" max="534" width="8.26953125" customWidth="1"/>
    <col min="535" max="535" width="8.1796875" customWidth="1"/>
    <col min="536" max="537" width="8" customWidth="1"/>
    <col min="538" max="538" width="8.54296875" customWidth="1"/>
    <col min="769" max="769" width="9" customWidth="1"/>
    <col min="770" max="770" width="18.81640625" customWidth="1"/>
    <col min="771" max="771" width="15.26953125" customWidth="1"/>
    <col min="772" max="772" width="16.1796875" customWidth="1"/>
    <col min="773" max="773" width="14.26953125" customWidth="1"/>
    <col min="774" max="774" width="10.7265625" customWidth="1"/>
    <col min="775" max="775" width="10.54296875" customWidth="1"/>
    <col min="776" max="778" width="9.1796875" customWidth="1"/>
    <col min="779" max="779" width="14.453125" customWidth="1"/>
    <col min="780" max="780" width="18.1796875" customWidth="1"/>
    <col min="781" max="781" width="14.453125" customWidth="1"/>
    <col min="782" max="782" width="7.26953125" customWidth="1"/>
    <col min="783" max="783" width="14.453125" customWidth="1"/>
    <col min="784" max="784" width="9.26953125" customWidth="1"/>
    <col min="785" max="785" width="8.7265625" customWidth="1"/>
    <col min="786" max="786" width="8.1796875" customWidth="1"/>
    <col min="787" max="787" width="9.453125" customWidth="1"/>
    <col min="788" max="788" width="8.54296875" customWidth="1"/>
    <col min="789" max="789" width="7.81640625" customWidth="1"/>
    <col min="790" max="790" width="8.26953125" customWidth="1"/>
    <col min="791" max="791" width="8.1796875" customWidth="1"/>
    <col min="792" max="793" width="8" customWidth="1"/>
    <col min="794" max="794" width="8.54296875" customWidth="1"/>
    <col min="1025" max="1025" width="9" customWidth="1"/>
    <col min="1026" max="1026" width="18.81640625" customWidth="1"/>
    <col min="1027" max="1027" width="15.26953125" customWidth="1"/>
    <col min="1028" max="1028" width="16.1796875" customWidth="1"/>
    <col min="1029" max="1029" width="14.26953125" customWidth="1"/>
    <col min="1030" max="1030" width="10.7265625" customWidth="1"/>
    <col min="1031" max="1031" width="10.54296875" customWidth="1"/>
    <col min="1032" max="1034" width="9.1796875" customWidth="1"/>
    <col min="1035" max="1035" width="14.453125" customWidth="1"/>
    <col min="1036" max="1036" width="18.1796875" customWidth="1"/>
    <col min="1037" max="1037" width="14.453125" customWidth="1"/>
    <col min="1038" max="1038" width="7.26953125" customWidth="1"/>
    <col min="1039" max="1039" width="14.453125" customWidth="1"/>
    <col min="1040" max="1040" width="9.26953125" customWidth="1"/>
    <col min="1041" max="1041" width="8.7265625" customWidth="1"/>
    <col min="1042" max="1042" width="8.1796875" customWidth="1"/>
    <col min="1043" max="1043" width="9.453125" customWidth="1"/>
    <col min="1044" max="1044" width="8.54296875" customWidth="1"/>
    <col min="1045" max="1045" width="7.81640625" customWidth="1"/>
    <col min="1046" max="1046" width="8.26953125" customWidth="1"/>
    <col min="1047" max="1047" width="8.1796875" customWidth="1"/>
    <col min="1048" max="1049" width="8" customWidth="1"/>
    <col min="1050" max="1050" width="8.54296875" customWidth="1"/>
    <col min="1281" max="1281" width="9" customWidth="1"/>
    <col min="1282" max="1282" width="18.81640625" customWidth="1"/>
    <col min="1283" max="1283" width="15.26953125" customWidth="1"/>
    <col min="1284" max="1284" width="16.1796875" customWidth="1"/>
    <col min="1285" max="1285" width="14.26953125" customWidth="1"/>
    <col min="1286" max="1286" width="10.7265625" customWidth="1"/>
    <col min="1287" max="1287" width="10.54296875" customWidth="1"/>
    <col min="1288" max="1290" width="9.1796875" customWidth="1"/>
    <col min="1291" max="1291" width="14.453125" customWidth="1"/>
    <col min="1292" max="1292" width="18.1796875" customWidth="1"/>
    <col min="1293" max="1293" width="14.453125" customWidth="1"/>
    <col min="1294" max="1294" width="7.26953125" customWidth="1"/>
    <col min="1295" max="1295" width="14.453125" customWidth="1"/>
    <col min="1296" max="1296" width="9.26953125" customWidth="1"/>
    <col min="1297" max="1297" width="8.7265625" customWidth="1"/>
    <col min="1298" max="1298" width="8.1796875" customWidth="1"/>
    <col min="1299" max="1299" width="9.453125" customWidth="1"/>
    <col min="1300" max="1300" width="8.54296875" customWidth="1"/>
    <col min="1301" max="1301" width="7.81640625" customWidth="1"/>
    <col min="1302" max="1302" width="8.26953125" customWidth="1"/>
    <col min="1303" max="1303" width="8.1796875" customWidth="1"/>
    <col min="1304" max="1305" width="8" customWidth="1"/>
    <col min="1306" max="1306" width="8.54296875" customWidth="1"/>
    <col min="1537" max="1537" width="9" customWidth="1"/>
    <col min="1538" max="1538" width="18.81640625" customWidth="1"/>
    <col min="1539" max="1539" width="15.26953125" customWidth="1"/>
    <col min="1540" max="1540" width="16.1796875" customWidth="1"/>
    <col min="1541" max="1541" width="14.26953125" customWidth="1"/>
    <col min="1542" max="1542" width="10.7265625" customWidth="1"/>
    <col min="1543" max="1543" width="10.54296875" customWidth="1"/>
    <col min="1544" max="1546" width="9.1796875" customWidth="1"/>
    <col min="1547" max="1547" width="14.453125" customWidth="1"/>
    <col min="1548" max="1548" width="18.1796875" customWidth="1"/>
    <col min="1549" max="1549" width="14.453125" customWidth="1"/>
    <col min="1550" max="1550" width="7.26953125" customWidth="1"/>
    <col min="1551" max="1551" width="14.453125" customWidth="1"/>
    <col min="1552" max="1552" width="9.26953125" customWidth="1"/>
    <col min="1553" max="1553" width="8.7265625" customWidth="1"/>
    <col min="1554" max="1554" width="8.1796875" customWidth="1"/>
    <col min="1555" max="1555" width="9.453125" customWidth="1"/>
    <col min="1556" max="1556" width="8.54296875" customWidth="1"/>
    <col min="1557" max="1557" width="7.81640625" customWidth="1"/>
    <col min="1558" max="1558" width="8.26953125" customWidth="1"/>
    <col min="1559" max="1559" width="8.1796875" customWidth="1"/>
    <col min="1560" max="1561" width="8" customWidth="1"/>
    <col min="1562" max="1562" width="8.54296875" customWidth="1"/>
    <col min="1793" max="1793" width="9" customWidth="1"/>
    <col min="1794" max="1794" width="18.81640625" customWidth="1"/>
    <col min="1795" max="1795" width="15.26953125" customWidth="1"/>
    <col min="1796" max="1796" width="16.1796875" customWidth="1"/>
    <col min="1797" max="1797" width="14.26953125" customWidth="1"/>
    <col min="1798" max="1798" width="10.7265625" customWidth="1"/>
    <col min="1799" max="1799" width="10.54296875" customWidth="1"/>
    <col min="1800" max="1802" width="9.1796875" customWidth="1"/>
    <col min="1803" max="1803" width="14.453125" customWidth="1"/>
    <col min="1804" max="1804" width="18.1796875" customWidth="1"/>
    <col min="1805" max="1805" width="14.453125" customWidth="1"/>
    <col min="1806" max="1806" width="7.26953125" customWidth="1"/>
    <col min="1807" max="1807" width="14.453125" customWidth="1"/>
    <col min="1808" max="1808" width="9.26953125" customWidth="1"/>
    <col min="1809" max="1809" width="8.7265625" customWidth="1"/>
    <col min="1810" max="1810" width="8.1796875" customWidth="1"/>
    <col min="1811" max="1811" width="9.453125" customWidth="1"/>
    <col min="1812" max="1812" width="8.54296875" customWidth="1"/>
    <col min="1813" max="1813" width="7.81640625" customWidth="1"/>
    <col min="1814" max="1814" width="8.26953125" customWidth="1"/>
    <col min="1815" max="1815" width="8.1796875" customWidth="1"/>
    <col min="1816" max="1817" width="8" customWidth="1"/>
    <col min="1818" max="1818" width="8.54296875" customWidth="1"/>
    <col min="2049" max="2049" width="9" customWidth="1"/>
    <col min="2050" max="2050" width="18.81640625" customWidth="1"/>
    <col min="2051" max="2051" width="15.26953125" customWidth="1"/>
    <col min="2052" max="2052" width="16.1796875" customWidth="1"/>
    <col min="2053" max="2053" width="14.26953125" customWidth="1"/>
    <col min="2054" max="2054" width="10.7265625" customWidth="1"/>
    <col min="2055" max="2055" width="10.54296875" customWidth="1"/>
    <col min="2056" max="2058" width="9.1796875" customWidth="1"/>
    <col min="2059" max="2059" width="14.453125" customWidth="1"/>
    <col min="2060" max="2060" width="18.1796875" customWidth="1"/>
    <col min="2061" max="2061" width="14.453125" customWidth="1"/>
    <col min="2062" max="2062" width="7.26953125" customWidth="1"/>
    <col min="2063" max="2063" width="14.453125" customWidth="1"/>
    <col min="2064" max="2064" width="9.26953125" customWidth="1"/>
    <col min="2065" max="2065" width="8.7265625" customWidth="1"/>
    <col min="2066" max="2066" width="8.1796875" customWidth="1"/>
    <col min="2067" max="2067" width="9.453125" customWidth="1"/>
    <col min="2068" max="2068" width="8.54296875" customWidth="1"/>
    <col min="2069" max="2069" width="7.81640625" customWidth="1"/>
    <col min="2070" max="2070" width="8.26953125" customWidth="1"/>
    <col min="2071" max="2071" width="8.1796875" customWidth="1"/>
    <col min="2072" max="2073" width="8" customWidth="1"/>
    <col min="2074" max="2074" width="8.54296875" customWidth="1"/>
    <col min="2305" max="2305" width="9" customWidth="1"/>
    <col min="2306" max="2306" width="18.81640625" customWidth="1"/>
    <col min="2307" max="2307" width="15.26953125" customWidth="1"/>
    <col min="2308" max="2308" width="16.1796875" customWidth="1"/>
    <col min="2309" max="2309" width="14.26953125" customWidth="1"/>
    <col min="2310" max="2310" width="10.7265625" customWidth="1"/>
    <col min="2311" max="2311" width="10.54296875" customWidth="1"/>
    <col min="2312" max="2314" width="9.1796875" customWidth="1"/>
    <col min="2315" max="2315" width="14.453125" customWidth="1"/>
    <col min="2316" max="2316" width="18.1796875" customWidth="1"/>
    <col min="2317" max="2317" width="14.453125" customWidth="1"/>
    <col min="2318" max="2318" width="7.26953125" customWidth="1"/>
    <col min="2319" max="2319" width="14.453125" customWidth="1"/>
    <col min="2320" max="2320" width="9.26953125" customWidth="1"/>
    <col min="2321" max="2321" width="8.7265625" customWidth="1"/>
    <col min="2322" max="2322" width="8.1796875" customWidth="1"/>
    <col min="2323" max="2323" width="9.453125" customWidth="1"/>
    <col min="2324" max="2324" width="8.54296875" customWidth="1"/>
    <col min="2325" max="2325" width="7.81640625" customWidth="1"/>
    <col min="2326" max="2326" width="8.26953125" customWidth="1"/>
    <col min="2327" max="2327" width="8.1796875" customWidth="1"/>
    <col min="2328" max="2329" width="8" customWidth="1"/>
    <col min="2330" max="2330" width="8.54296875" customWidth="1"/>
    <col min="2561" max="2561" width="9" customWidth="1"/>
    <col min="2562" max="2562" width="18.81640625" customWidth="1"/>
    <col min="2563" max="2563" width="15.26953125" customWidth="1"/>
    <col min="2564" max="2564" width="16.1796875" customWidth="1"/>
    <col min="2565" max="2565" width="14.26953125" customWidth="1"/>
    <col min="2566" max="2566" width="10.7265625" customWidth="1"/>
    <col min="2567" max="2567" width="10.54296875" customWidth="1"/>
    <col min="2568" max="2570" width="9.1796875" customWidth="1"/>
    <col min="2571" max="2571" width="14.453125" customWidth="1"/>
    <col min="2572" max="2572" width="18.1796875" customWidth="1"/>
    <col min="2573" max="2573" width="14.453125" customWidth="1"/>
    <col min="2574" max="2574" width="7.26953125" customWidth="1"/>
    <col min="2575" max="2575" width="14.453125" customWidth="1"/>
    <col min="2576" max="2576" width="9.26953125" customWidth="1"/>
    <col min="2577" max="2577" width="8.7265625" customWidth="1"/>
    <col min="2578" max="2578" width="8.1796875" customWidth="1"/>
    <col min="2579" max="2579" width="9.453125" customWidth="1"/>
    <col min="2580" max="2580" width="8.54296875" customWidth="1"/>
    <col min="2581" max="2581" width="7.81640625" customWidth="1"/>
    <col min="2582" max="2582" width="8.26953125" customWidth="1"/>
    <col min="2583" max="2583" width="8.1796875" customWidth="1"/>
    <col min="2584" max="2585" width="8" customWidth="1"/>
    <col min="2586" max="2586" width="8.54296875" customWidth="1"/>
    <col min="2817" max="2817" width="9" customWidth="1"/>
    <col min="2818" max="2818" width="18.81640625" customWidth="1"/>
    <col min="2819" max="2819" width="15.26953125" customWidth="1"/>
    <col min="2820" max="2820" width="16.1796875" customWidth="1"/>
    <col min="2821" max="2821" width="14.26953125" customWidth="1"/>
    <col min="2822" max="2822" width="10.7265625" customWidth="1"/>
    <col min="2823" max="2823" width="10.54296875" customWidth="1"/>
    <col min="2824" max="2826" width="9.1796875" customWidth="1"/>
    <col min="2827" max="2827" width="14.453125" customWidth="1"/>
    <col min="2828" max="2828" width="18.1796875" customWidth="1"/>
    <col min="2829" max="2829" width="14.453125" customWidth="1"/>
    <col min="2830" max="2830" width="7.26953125" customWidth="1"/>
    <col min="2831" max="2831" width="14.453125" customWidth="1"/>
    <col min="2832" max="2832" width="9.26953125" customWidth="1"/>
    <col min="2833" max="2833" width="8.7265625" customWidth="1"/>
    <col min="2834" max="2834" width="8.1796875" customWidth="1"/>
    <col min="2835" max="2835" width="9.453125" customWidth="1"/>
    <col min="2836" max="2836" width="8.54296875" customWidth="1"/>
    <col min="2837" max="2837" width="7.81640625" customWidth="1"/>
    <col min="2838" max="2838" width="8.26953125" customWidth="1"/>
    <col min="2839" max="2839" width="8.1796875" customWidth="1"/>
    <col min="2840" max="2841" width="8" customWidth="1"/>
    <col min="2842" max="2842" width="8.54296875" customWidth="1"/>
    <col min="3073" max="3073" width="9" customWidth="1"/>
    <col min="3074" max="3074" width="18.81640625" customWidth="1"/>
    <col min="3075" max="3075" width="15.26953125" customWidth="1"/>
    <col min="3076" max="3076" width="16.1796875" customWidth="1"/>
    <col min="3077" max="3077" width="14.26953125" customWidth="1"/>
    <col min="3078" max="3078" width="10.7265625" customWidth="1"/>
    <col min="3079" max="3079" width="10.54296875" customWidth="1"/>
    <col min="3080" max="3082" width="9.1796875" customWidth="1"/>
    <col min="3083" max="3083" width="14.453125" customWidth="1"/>
    <col min="3084" max="3084" width="18.1796875" customWidth="1"/>
    <col min="3085" max="3085" width="14.453125" customWidth="1"/>
    <col min="3086" max="3086" width="7.26953125" customWidth="1"/>
    <col min="3087" max="3087" width="14.453125" customWidth="1"/>
    <col min="3088" max="3088" width="9.26953125" customWidth="1"/>
    <col min="3089" max="3089" width="8.7265625" customWidth="1"/>
    <col min="3090" max="3090" width="8.1796875" customWidth="1"/>
    <col min="3091" max="3091" width="9.453125" customWidth="1"/>
    <col min="3092" max="3092" width="8.54296875" customWidth="1"/>
    <col min="3093" max="3093" width="7.81640625" customWidth="1"/>
    <col min="3094" max="3094" width="8.26953125" customWidth="1"/>
    <col min="3095" max="3095" width="8.1796875" customWidth="1"/>
    <col min="3096" max="3097" width="8" customWidth="1"/>
    <col min="3098" max="3098" width="8.54296875" customWidth="1"/>
    <col min="3329" max="3329" width="9" customWidth="1"/>
    <col min="3330" max="3330" width="18.81640625" customWidth="1"/>
    <col min="3331" max="3331" width="15.26953125" customWidth="1"/>
    <col min="3332" max="3332" width="16.1796875" customWidth="1"/>
    <col min="3333" max="3333" width="14.26953125" customWidth="1"/>
    <col min="3334" max="3334" width="10.7265625" customWidth="1"/>
    <col min="3335" max="3335" width="10.54296875" customWidth="1"/>
    <col min="3336" max="3338" width="9.1796875" customWidth="1"/>
    <col min="3339" max="3339" width="14.453125" customWidth="1"/>
    <col min="3340" max="3340" width="18.1796875" customWidth="1"/>
    <col min="3341" max="3341" width="14.453125" customWidth="1"/>
    <col min="3342" max="3342" width="7.26953125" customWidth="1"/>
    <col min="3343" max="3343" width="14.453125" customWidth="1"/>
    <col min="3344" max="3344" width="9.26953125" customWidth="1"/>
    <col min="3345" max="3345" width="8.7265625" customWidth="1"/>
    <col min="3346" max="3346" width="8.1796875" customWidth="1"/>
    <col min="3347" max="3347" width="9.453125" customWidth="1"/>
    <col min="3348" max="3348" width="8.54296875" customWidth="1"/>
    <col min="3349" max="3349" width="7.81640625" customWidth="1"/>
    <col min="3350" max="3350" width="8.26953125" customWidth="1"/>
    <col min="3351" max="3351" width="8.1796875" customWidth="1"/>
    <col min="3352" max="3353" width="8" customWidth="1"/>
    <col min="3354" max="3354" width="8.54296875" customWidth="1"/>
    <col min="3585" max="3585" width="9" customWidth="1"/>
    <col min="3586" max="3586" width="18.81640625" customWidth="1"/>
    <col min="3587" max="3587" width="15.26953125" customWidth="1"/>
    <col min="3588" max="3588" width="16.1796875" customWidth="1"/>
    <col min="3589" max="3589" width="14.26953125" customWidth="1"/>
    <col min="3590" max="3590" width="10.7265625" customWidth="1"/>
    <col min="3591" max="3591" width="10.54296875" customWidth="1"/>
    <col min="3592" max="3594" width="9.1796875" customWidth="1"/>
    <col min="3595" max="3595" width="14.453125" customWidth="1"/>
    <col min="3596" max="3596" width="18.1796875" customWidth="1"/>
    <col min="3597" max="3597" width="14.453125" customWidth="1"/>
    <col min="3598" max="3598" width="7.26953125" customWidth="1"/>
    <col min="3599" max="3599" width="14.453125" customWidth="1"/>
    <col min="3600" max="3600" width="9.26953125" customWidth="1"/>
    <col min="3601" max="3601" width="8.7265625" customWidth="1"/>
    <col min="3602" max="3602" width="8.1796875" customWidth="1"/>
    <col min="3603" max="3603" width="9.453125" customWidth="1"/>
    <col min="3604" max="3604" width="8.54296875" customWidth="1"/>
    <col min="3605" max="3605" width="7.81640625" customWidth="1"/>
    <col min="3606" max="3606" width="8.26953125" customWidth="1"/>
    <col min="3607" max="3607" width="8.1796875" customWidth="1"/>
    <col min="3608" max="3609" width="8" customWidth="1"/>
    <col min="3610" max="3610" width="8.54296875" customWidth="1"/>
    <col min="3841" max="3841" width="9" customWidth="1"/>
    <col min="3842" max="3842" width="18.81640625" customWidth="1"/>
    <col min="3843" max="3843" width="15.26953125" customWidth="1"/>
    <col min="3844" max="3844" width="16.1796875" customWidth="1"/>
    <col min="3845" max="3845" width="14.26953125" customWidth="1"/>
    <col min="3846" max="3846" width="10.7265625" customWidth="1"/>
    <col min="3847" max="3847" width="10.54296875" customWidth="1"/>
    <col min="3848" max="3850" width="9.1796875" customWidth="1"/>
    <col min="3851" max="3851" width="14.453125" customWidth="1"/>
    <col min="3852" max="3852" width="18.1796875" customWidth="1"/>
    <col min="3853" max="3853" width="14.453125" customWidth="1"/>
    <col min="3854" max="3854" width="7.26953125" customWidth="1"/>
    <col min="3855" max="3855" width="14.453125" customWidth="1"/>
    <col min="3856" max="3856" width="9.26953125" customWidth="1"/>
    <col min="3857" max="3857" width="8.7265625" customWidth="1"/>
    <col min="3858" max="3858" width="8.1796875" customWidth="1"/>
    <col min="3859" max="3859" width="9.453125" customWidth="1"/>
    <col min="3860" max="3860" width="8.54296875" customWidth="1"/>
    <col min="3861" max="3861" width="7.81640625" customWidth="1"/>
    <col min="3862" max="3862" width="8.26953125" customWidth="1"/>
    <col min="3863" max="3863" width="8.1796875" customWidth="1"/>
    <col min="3864" max="3865" width="8" customWidth="1"/>
    <col min="3866" max="3866" width="8.54296875" customWidth="1"/>
    <col min="4097" max="4097" width="9" customWidth="1"/>
    <col min="4098" max="4098" width="18.81640625" customWidth="1"/>
    <col min="4099" max="4099" width="15.26953125" customWidth="1"/>
    <col min="4100" max="4100" width="16.1796875" customWidth="1"/>
    <col min="4101" max="4101" width="14.26953125" customWidth="1"/>
    <col min="4102" max="4102" width="10.7265625" customWidth="1"/>
    <col min="4103" max="4103" width="10.54296875" customWidth="1"/>
    <col min="4104" max="4106" width="9.1796875" customWidth="1"/>
    <col min="4107" max="4107" width="14.453125" customWidth="1"/>
    <col min="4108" max="4108" width="18.1796875" customWidth="1"/>
    <col min="4109" max="4109" width="14.453125" customWidth="1"/>
    <col min="4110" max="4110" width="7.26953125" customWidth="1"/>
    <col min="4111" max="4111" width="14.453125" customWidth="1"/>
    <col min="4112" max="4112" width="9.26953125" customWidth="1"/>
    <col min="4113" max="4113" width="8.7265625" customWidth="1"/>
    <col min="4114" max="4114" width="8.1796875" customWidth="1"/>
    <col min="4115" max="4115" width="9.453125" customWidth="1"/>
    <col min="4116" max="4116" width="8.54296875" customWidth="1"/>
    <col min="4117" max="4117" width="7.81640625" customWidth="1"/>
    <col min="4118" max="4118" width="8.26953125" customWidth="1"/>
    <col min="4119" max="4119" width="8.1796875" customWidth="1"/>
    <col min="4120" max="4121" width="8" customWidth="1"/>
    <col min="4122" max="4122" width="8.54296875" customWidth="1"/>
    <col min="4353" max="4353" width="9" customWidth="1"/>
    <col min="4354" max="4354" width="18.81640625" customWidth="1"/>
    <col min="4355" max="4355" width="15.26953125" customWidth="1"/>
    <col min="4356" max="4356" width="16.1796875" customWidth="1"/>
    <col min="4357" max="4357" width="14.26953125" customWidth="1"/>
    <col min="4358" max="4358" width="10.7265625" customWidth="1"/>
    <col min="4359" max="4359" width="10.54296875" customWidth="1"/>
    <col min="4360" max="4362" width="9.1796875" customWidth="1"/>
    <col min="4363" max="4363" width="14.453125" customWidth="1"/>
    <col min="4364" max="4364" width="18.1796875" customWidth="1"/>
    <col min="4365" max="4365" width="14.453125" customWidth="1"/>
    <col min="4366" max="4366" width="7.26953125" customWidth="1"/>
    <col min="4367" max="4367" width="14.453125" customWidth="1"/>
    <col min="4368" max="4368" width="9.26953125" customWidth="1"/>
    <col min="4369" max="4369" width="8.7265625" customWidth="1"/>
    <col min="4370" max="4370" width="8.1796875" customWidth="1"/>
    <col min="4371" max="4371" width="9.453125" customWidth="1"/>
    <col min="4372" max="4372" width="8.54296875" customWidth="1"/>
    <col min="4373" max="4373" width="7.81640625" customWidth="1"/>
    <col min="4374" max="4374" width="8.26953125" customWidth="1"/>
    <col min="4375" max="4375" width="8.1796875" customWidth="1"/>
    <col min="4376" max="4377" width="8" customWidth="1"/>
    <col min="4378" max="4378" width="8.54296875" customWidth="1"/>
    <col min="4609" max="4609" width="9" customWidth="1"/>
    <col min="4610" max="4610" width="18.81640625" customWidth="1"/>
    <col min="4611" max="4611" width="15.26953125" customWidth="1"/>
    <col min="4612" max="4612" width="16.1796875" customWidth="1"/>
    <col min="4613" max="4613" width="14.26953125" customWidth="1"/>
    <col min="4614" max="4614" width="10.7265625" customWidth="1"/>
    <col min="4615" max="4615" width="10.54296875" customWidth="1"/>
    <col min="4616" max="4618" width="9.1796875" customWidth="1"/>
    <col min="4619" max="4619" width="14.453125" customWidth="1"/>
    <col min="4620" max="4620" width="18.1796875" customWidth="1"/>
    <col min="4621" max="4621" width="14.453125" customWidth="1"/>
    <col min="4622" max="4622" width="7.26953125" customWidth="1"/>
    <col min="4623" max="4623" width="14.453125" customWidth="1"/>
    <col min="4624" max="4624" width="9.26953125" customWidth="1"/>
    <col min="4625" max="4625" width="8.7265625" customWidth="1"/>
    <col min="4626" max="4626" width="8.1796875" customWidth="1"/>
    <col min="4627" max="4627" width="9.453125" customWidth="1"/>
    <col min="4628" max="4628" width="8.54296875" customWidth="1"/>
    <col min="4629" max="4629" width="7.81640625" customWidth="1"/>
    <col min="4630" max="4630" width="8.26953125" customWidth="1"/>
    <col min="4631" max="4631" width="8.1796875" customWidth="1"/>
    <col min="4632" max="4633" width="8" customWidth="1"/>
    <col min="4634" max="4634" width="8.54296875" customWidth="1"/>
    <col min="4865" max="4865" width="9" customWidth="1"/>
    <col min="4866" max="4866" width="18.81640625" customWidth="1"/>
    <col min="4867" max="4867" width="15.26953125" customWidth="1"/>
    <col min="4868" max="4868" width="16.1796875" customWidth="1"/>
    <col min="4869" max="4869" width="14.26953125" customWidth="1"/>
    <col min="4870" max="4870" width="10.7265625" customWidth="1"/>
    <col min="4871" max="4871" width="10.54296875" customWidth="1"/>
    <col min="4872" max="4874" width="9.1796875" customWidth="1"/>
    <col min="4875" max="4875" width="14.453125" customWidth="1"/>
    <col min="4876" max="4876" width="18.1796875" customWidth="1"/>
    <col min="4877" max="4877" width="14.453125" customWidth="1"/>
    <col min="4878" max="4878" width="7.26953125" customWidth="1"/>
    <col min="4879" max="4879" width="14.453125" customWidth="1"/>
    <col min="4880" max="4880" width="9.26953125" customWidth="1"/>
    <col min="4881" max="4881" width="8.7265625" customWidth="1"/>
    <col min="4882" max="4882" width="8.1796875" customWidth="1"/>
    <col min="4883" max="4883" width="9.453125" customWidth="1"/>
    <col min="4884" max="4884" width="8.54296875" customWidth="1"/>
    <col min="4885" max="4885" width="7.81640625" customWidth="1"/>
    <col min="4886" max="4886" width="8.26953125" customWidth="1"/>
    <col min="4887" max="4887" width="8.1796875" customWidth="1"/>
    <col min="4888" max="4889" width="8" customWidth="1"/>
    <col min="4890" max="4890" width="8.54296875" customWidth="1"/>
    <col min="5121" max="5121" width="9" customWidth="1"/>
    <col min="5122" max="5122" width="18.81640625" customWidth="1"/>
    <col min="5123" max="5123" width="15.26953125" customWidth="1"/>
    <col min="5124" max="5124" width="16.1796875" customWidth="1"/>
    <col min="5125" max="5125" width="14.26953125" customWidth="1"/>
    <col min="5126" max="5126" width="10.7265625" customWidth="1"/>
    <col min="5127" max="5127" width="10.54296875" customWidth="1"/>
    <col min="5128" max="5130" width="9.1796875" customWidth="1"/>
    <col min="5131" max="5131" width="14.453125" customWidth="1"/>
    <col min="5132" max="5132" width="18.1796875" customWidth="1"/>
    <col min="5133" max="5133" width="14.453125" customWidth="1"/>
    <col min="5134" max="5134" width="7.26953125" customWidth="1"/>
    <col min="5135" max="5135" width="14.453125" customWidth="1"/>
    <col min="5136" max="5136" width="9.26953125" customWidth="1"/>
    <col min="5137" max="5137" width="8.7265625" customWidth="1"/>
    <col min="5138" max="5138" width="8.1796875" customWidth="1"/>
    <col min="5139" max="5139" width="9.453125" customWidth="1"/>
    <col min="5140" max="5140" width="8.54296875" customWidth="1"/>
    <col min="5141" max="5141" width="7.81640625" customWidth="1"/>
    <col min="5142" max="5142" width="8.26953125" customWidth="1"/>
    <col min="5143" max="5143" width="8.1796875" customWidth="1"/>
    <col min="5144" max="5145" width="8" customWidth="1"/>
    <col min="5146" max="5146" width="8.54296875" customWidth="1"/>
    <col min="5377" max="5377" width="9" customWidth="1"/>
    <col min="5378" max="5378" width="18.81640625" customWidth="1"/>
    <col min="5379" max="5379" width="15.26953125" customWidth="1"/>
    <col min="5380" max="5380" width="16.1796875" customWidth="1"/>
    <col min="5381" max="5381" width="14.26953125" customWidth="1"/>
    <col min="5382" max="5382" width="10.7265625" customWidth="1"/>
    <col min="5383" max="5383" width="10.54296875" customWidth="1"/>
    <col min="5384" max="5386" width="9.1796875" customWidth="1"/>
    <col min="5387" max="5387" width="14.453125" customWidth="1"/>
    <col min="5388" max="5388" width="18.1796875" customWidth="1"/>
    <col min="5389" max="5389" width="14.453125" customWidth="1"/>
    <col min="5390" max="5390" width="7.26953125" customWidth="1"/>
    <col min="5391" max="5391" width="14.453125" customWidth="1"/>
    <col min="5392" max="5392" width="9.26953125" customWidth="1"/>
    <col min="5393" max="5393" width="8.7265625" customWidth="1"/>
    <col min="5394" max="5394" width="8.1796875" customWidth="1"/>
    <col min="5395" max="5395" width="9.453125" customWidth="1"/>
    <col min="5396" max="5396" width="8.54296875" customWidth="1"/>
    <col min="5397" max="5397" width="7.81640625" customWidth="1"/>
    <col min="5398" max="5398" width="8.26953125" customWidth="1"/>
    <col min="5399" max="5399" width="8.1796875" customWidth="1"/>
    <col min="5400" max="5401" width="8" customWidth="1"/>
    <col min="5402" max="5402" width="8.54296875" customWidth="1"/>
    <col min="5633" max="5633" width="9" customWidth="1"/>
    <col min="5634" max="5634" width="18.81640625" customWidth="1"/>
    <col min="5635" max="5635" width="15.26953125" customWidth="1"/>
    <col min="5636" max="5636" width="16.1796875" customWidth="1"/>
    <col min="5637" max="5637" width="14.26953125" customWidth="1"/>
    <col min="5638" max="5638" width="10.7265625" customWidth="1"/>
    <col min="5639" max="5639" width="10.54296875" customWidth="1"/>
    <col min="5640" max="5642" width="9.1796875" customWidth="1"/>
    <col min="5643" max="5643" width="14.453125" customWidth="1"/>
    <col min="5644" max="5644" width="18.1796875" customWidth="1"/>
    <col min="5645" max="5645" width="14.453125" customWidth="1"/>
    <col min="5646" max="5646" width="7.26953125" customWidth="1"/>
    <col min="5647" max="5647" width="14.453125" customWidth="1"/>
    <col min="5648" max="5648" width="9.26953125" customWidth="1"/>
    <col min="5649" max="5649" width="8.7265625" customWidth="1"/>
    <col min="5650" max="5650" width="8.1796875" customWidth="1"/>
    <col min="5651" max="5651" width="9.453125" customWidth="1"/>
    <col min="5652" max="5652" width="8.54296875" customWidth="1"/>
    <col min="5653" max="5653" width="7.81640625" customWidth="1"/>
    <col min="5654" max="5654" width="8.26953125" customWidth="1"/>
    <col min="5655" max="5655" width="8.1796875" customWidth="1"/>
    <col min="5656" max="5657" width="8" customWidth="1"/>
    <col min="5658" max="5658" width="8.54296875" customWidth="1"/>
    <col min="5889" max="5889" width="9" customWidth="1"/>
    <col min="5890" max="5890" width="18.81640625" customWidth="1"/>
    <col min="5891" max="5891" width="15.26953125" customWidth="1"/>
    <col min="5892" max="5892" width="16.1796875" customWidth="1"/>
    <col min="5893" max="5893" width="14.26953125" customWidth="1"/>
    <col min="5894" max="5894" width="10.7265625" customWidth="1"/>
    <col min="5895" max="5895" width="10.54296875" customWidth="1"/>
    <col min="5896" max="5898" width="9.1796875" customWidth="1"/>
    <col min="5899" max="5899" width="14.453125" customWidth="1"/>
    <col min="5900" max="5900" width="18.1796875" customWidth="1"/>
    <col min="5901" max="5901" width="14.453125" customWidth="1"/>
    <col min="5902" max="5902" width="7.26953125" customWidth="1"/>
    <col min="5903" max="5903" width="14.453125" customWidth="1"/>
    <col min="5904" max="5904" width="9.26953125" customWidth="1"/>
    <col min="5905" max="5905" width="8.7265625" customWidth="1"/>
    <col min="5906" max="5906" width="8.1796875" customWidth="1"/>
    <col min="5907" max="5907" width="9.453125" customWidth="1"/>
    <col min="5908" max="5908" width="8.54296875" customWidth="1"/>
    <col min="5909" max="5909" width="7.81640625" customWidth="1"/>
    <col min="5910" max="5910" width="8.26953125" customWidth="1"/>
    <col min="5911" max="5911" width="8.1796875" customWidth="1"/>
    <col min="5912" max="5913" width="8" customWidth="1"/>
    <col min="5914" max="5914" width="8.54296875" customWidth="1"/>
    <col min="6145" max="6145" width="9" customWidth="1"/>
    <col min="6146" max="6146" width="18.81640625" customWidth="1"/>
    <col min="6147" max="6147" width="15.26953125" customWidth="1"/>
    <col min="6148" max="6148" width="16.1796875" customWidth="1"/>
    <col min="6149" max="6149" width="14.26953125" customWidth="1"/>
    <col min="6150" max="6150" width="10.7265625" customWidth="1"/>
    <col min="6151" max="6151" width="10.54296875" customWidth="1"/>
    <col min="6152" max="6154" width="9.1796875" customWidth="1"/>
    <col min="6155" max="6155" width="14.453125" customWidth="1"/>
    <col min="6156" max="6156" width="18.1796875" customWidth="1"/>
    <col min="6157" max="6157" width="14.453125" customWidth="1"/>
    <col min="6158" max="6158" width="7.26953125" customWidth="1"/>
    <col min="6159" max="6159" width="14.453125" customWidth="1"/>
    <col min="6160" max="6160" width="9.26953125" customWidth="1"/>
    <col min="6161" max="6161" width="8.7265625" customWidth="1"/>
    <col min="6162" max="6162" width="8.1796875" customWidth="1"/>
    <col min="6163" max="6163" width="9.453125" customWidth="1"/>
    <col min="6164" max="6164" width="8.54296875" customWidth="1"/>
    <col min="6165" max="6165" width="7.81640625" customWidth="1"/>
    <col min="6166" max="6166" width="8.26953125" customWidth="1"/>
    <col min="6167" max="6167" width="8.1796875" customWidth="1"/>
    <col min="6168" max="6169" width="8" customWidth="1"/>
    <col min="6170" max="6170" width="8.54296875" customWidth="1"/>
    <col min="6401" max="6401" width="9" customWidth="1"/>
    <col min="6402" max="6402" width="18.81640625" customWidth="1"/>
    <col min="6403" max="6403" width="15.26953125" customWidth="1"/>
    <col min="6404" max="6404" width="16.1796875" customWidth="1"/>
    <col min="6405" max="6405" width="14.26953125" customWidth="1"/>
    <col min="6406" max="6406" width="10.7265625" customWidth="1"/>
    <col min="6407" max="6407" width="10.54296875" customWidth="1"/>
    <col min="6408" max="6410" width="9.1796875" customWidth="1"/>
    <col min="6411" max="6411" width="14.453125" customWidth="1"/>
    <col min="6412" max="6412" width="18.1796875" customWidth="1"/>
    <col min="6413" max="6413" width="14.453125" customWidth="1"/>
    <col min="6414" max="6414" width="7.26953125" customWidth="1"/>
    <col min="6415" max="6415" width="14.453125" customWidth="1"/>
    <col min="6416" max="6416" width="9.26953125" customWidth="1"/>
    <col min="6417" max="6417" width="8.7265625" customWidth="1"/>
    <col min="6418" max="6418" width="8.1796875" customWidth="1"/>
    <col min="6419" max="6419" width="9.453125" customWidth="1"/>
    <col min="6420" max="6420" width="8.54296875" customWidth="1"/>
    <col min="6421" max="6421" width="7.81640625" customWidth="1"/>
    <col min="6422" max="6422" width="8.26953125" customWidth="1"/>
    <col min="6423" max="6423" width="8.1796875" customWidth="1"/>
    <col min="6424" max="6425" width="8" customWidth="1"/>
    <col min="6426" max="6426" width="8.54296875" customWidth="1"/>
    <col min="6657" max="6657" width="9" customWidth="1"/>
    <col min="6658" max="6658" width="18.81640625" customWidth="1"/>
    <col min="6659" max="6659" width="15.26953125" customWidth="1"/>
    <col min="6660" max="6660" width="16.1796875" customWidth="1"/>
    <col min="6661" max="6661" width="14.26953125" customWidth="1"/>
    <col min="6662" max="6662" width="10.7265625" customWidth="1"/>
    <col min="6663" max="6663" width="10.54296875" customWidth="1"/>
    <col min="6664" max="6666" width="9.1796875" customWidth="1"/>
    <col min="6667" max="6667" width="14.453125" customWidth="1"/>
    <col min="6668" max="6668" width="18.1796875" customWidth="1"/>
    <col min="6669" max="6669" width="14.453125" customWidth="1"/>
    <col min="6670" max="6670" width="7.26953125" customWidth="1"/>
    <col min="6671" max="6671" width="14.453125" customWidth="1"/>
    <col min="6672" max="6672" width="9.26953125" customWidth="1"/>
    <col min="6673" max="6673" width="8.7265625" customWidth="1"/>
    <col min="6674" max="6674" width="8.1796875" customWidth="1"/>
    <col min="6675" max="6675" width="9.453125" customWidth="1"/>
    <col min="6676" max="6676" width="8.54296875" customWidth="1"/>
    <col min="6677" max="6677" width="7.81640625" customWidth="1"/>
    <col min="6678" max="6678" width="8.26953125" customWidth="1"/>
    <col min="6679" max="6679" width="8.1796875" customWidth="1"/>
    <col min="6680" max="6681" width="8" customWidth="1"/>
    <col min="6682" max="6682" width="8.54296875" customWidth="1"/>
    <col min="6913" max="6913" width="9" customWidth="1"/>
    <col min="6914" max="6914" width="18.81640625" customWidth="1"/>
    <col min="6915" max="6915" width="15.26953125" customWidth="1"/>
    <col min="6916" max="6916" width="16.1796875" customWidth="1"/>
    <col min="6917" max="6917" width="14.26953125" customWidth="1"/>
    <col min="6918" max="6918" width="10.7265625" customWidth="1"/>
    <col min="6919" max="6919" width="10.54296875" customWidth="1"/>
    <col min="6920" max="6922" width="9.1796875" customWidth="1"/>
    <col min="6923" max="6923" width="14.453125" customWidth="1"/>
    <col min="6924" max="6924" width="18.1796875" customWidth="1"/>
    <col min="6925" max="6925" width="14.453125" customWidth="1"/>
    <col min="6926" max="6926" width="7.26953125" customWidth="1"/>
    <col min="6927" max="6927" width="14.453125" customWidth="1"/>
    <col min="6928" max="6928" width="9.26953125" customWidth="1"/>
    <col min="6929" max="6929" width="8.7265625" customWidth="1"/>
    <col min="6930" max="6930" width="8.1796875" customWidth="1"/>
    <col min="6931" max="6931" width="9.453125" customWidth="1"/>
    <col min="6932" max="6932" width="8.54296875" customWidth="1"/>
    <col min="6933" max="6933" width="7.81640625" customWidth="1"/>
    <col min="6934" max="6934" width="8.26953125" customWidth="1"/>
    <col min="6935" max="6935" width="8.1796875" customWidth="1"/>
    <col min="6936" max="6937" width="8" customWidth="1"/>
    <col min="6938" max="6938" width="8.54296875" customWidth="1"/>
    <col min="7169" max="7169" width="9" customWidth="1"/>
    <col min="7170" max="7170" width="18.81640625" customWidth="1"/>
    <col min="7171" max="7171" width="15.26953125" customWidth="1"/>
    <col min="7172" max="7172" width="16.1796875" customWidth="1"/>
    <col min="7173" max="7173" width="14.26953125" customWidth="1"/>
    <col min="7174" max="7174" width="10.7265625" customWidth="1"/>
    <col min="7175" max="7175" width="10.54296875" customWidth="1"/>
    <col min="7176" max="7178" width="9.1796875" customWidth="1"/>
    <col min="7179" max="7179" width="14.453125" customWidth="1"/>
    <col min="7180" max="7180" width="18.1796875" customWidth="1"/>
    <col min="7181" max="7181" width="14.453125" customWidth="1"/>
    <col min="7182" max="7182" width="7.26953125" customWidth="1"/>
    <col min="7183" max="7183" width="14.453125" customWidth="1"/>
    <col min="7184" max="7184" width="9.26953125" customWidth="1"/>
    <col min="7185" max="7185" width="8.7265625" customWidth="1"/>
    <col min="7186" max="7186" width="8.1796875" customWidth="1"/>
    <col min="7187" max="7187" width="9.453125" customWidth="1"/>
    <col min="7188" max="7188" width="8.54296875" customWidth="1"/>
    <col min="7189" max="7189" width="7.81640625" customWidth="1"/>
    <col min="7190" max="7190" width="8.26953125" customWidth="1"/>
    <col min="7191" max="7191" width="8.1796875" customWidth="1"/>
    <col min="7192" max="7193" width="8" customWidth="1"/>
    <col min="7194" max="7194" width="8.54296875" customWidth="1"/>
    <col min="7425" max="7425" width="9" customWidth="1"/>
    <col min="7426" max="7426" width="18.81640625" customWidth="1"/>
    <col min="7427" max="7427" width="15.26953125" customWidth="1"/>
    <col min="7428" max="7428" width="16.1796875" customWidth="1"/>
    <col min="7429" max="7429" width="14.26953125" customWidth="1"/>
    <col min="7430" max="7430" width="10.7265625" customWidth="1"/>
    <col min="7431" max="7431" width="10.54296875" customWidth="1"/>
    <col min="7432" max="7434" width="9.1796875" customWidth="1"/>
    <col min="7435" max="7435" width="14.453125" customWidth="1"/>
    <col min="7436" max="7436" width="18.1796875" customWidth="1"/>
    <col min="7437" max="7437" width="14.453125" customWidth="1"/>
    <col min="7438" max="7438" width="7.26953125" customWidth="1"/>
    <col min="7439" max="7439" width="14.453125" customWidth="1"/>
    <col min="7440" max="7440" width="9.26953125" customWidth="1"/>
    <col min="7441" max="7441" width="8.7265625" customWidth="1"/>
    <col min="7442" max="7442" width="8.1796875" customWidth="1"/>
    <col min="7443" max="7443" width="9.453125" customWidth="1"/>
    <col min="7444" max="7444" width="8.54296875" customWidth="1"/>
    <col min="7445" max="7445" width="7.81640625" customWidth="1"/>
    <col min="7446" max="7446" width="8.26953125" customWidth="1"/>
    <col min="7447" max="7447" width="8.1796875" customWidth="1"/>
    <col min="7448" max="7449" width="8" customWidth="1"/>
    <col min="7450" max="7450" width="8.54296875" customWidth="1"/>
    <col min="7681" max="7681" width="9" customWidth="1"/>
    <col min="7682" max="7682" width="18.81640625" customWidth="1"/>
    <col min="7683" max="7683" width="15.26953125" customWidth="1"/>
    <col min="7684" max="7684" width="16.1796875" customWidth="1"/>
    <col min="7685" max="7685" width="14.26953125" customWidth="1"/>
    <col min="7686" max="7686" width="10.7265625" customWidth="1"/>
    <col min="7687" max="7687" width="10.54296875" customWidth="1"/>
    <col min="7688" max="7690" width="9.1796875" customWidth="1"/>
    <col min="7691" max="7691" width="14.453125" customWidth="1"/>
    <col min="7692" max="7692" width="18.1796875" customWidth="1"/>
    <col min="7693" max="7693" width="14.453125" customWidth="1"/>
    <col min="7694" max="7694" width="7.26953125" customWidth="1"/>
    <col min="7695" max="7695" width="14.453125" customWidth="1"/>
    <col min="7696" max="7696" width="9.26953125" customWidth="1"/>
    <col min="7697" max="7697" width="8.7265625" customWidth="1"/>
    <col min="7698" max="7698" width="8.1796875" customWidth="1"/>
    <col min="7699" max="7699" width="9.453125" customWidth="1"/>
    <col min="7700" max="7700" width="8.54296875" customWidth="1"/>
    <col min="7701" max="7701" width="7.81640625" customWidth="1"/>
    <col min="7702" max="7702" width="8.26953125" customWidth="1"/>
    <col min="7703" max="7703" width="8.1796875" customWidth="1"/>
    <col min="7704" max="7705" width="8" customWidth="1"/>
    <col min="7706" max="7706" width="8.54296875" customWidth="1"/>
    <col min="7937" max="7937" width="9" customWidth="1"/>
    <col min="7938" max="7938" width="18.81640625" customWidth="1"/>
    <col min="7939" max="7939" width="15.26953125" customWidth="1"/>
    <col min="7940" max="7940" width="16.1796875" customWidth="1"/>
    <col min="7941" max="7941" width="14.26953125" customWidth="1"/>
    <col min="7942" max="7942" width="10.7265625" customWidth="1"/>
    <col min="7943" max="7943" width="10.54296875" customWidth="1"/>
    <col min="7944" max="7946" width="9.1796875" customWidth="1"/>
    <col min="7947" max="7947" width="14.453125" customWidth="1"/>
    <col min="7948" max="7948" width="18.1796875" customWidth="1"/>
    <col min="7949" max="7949" width="14.453125" customWidth="1"/>
    <col min="7950" max="7950" width="7.26953125" customWidth="1"/>
    <col min="7951" max="7951" width="14.453125" customWidth="1"/>
    <col min="7952" max="7952" width="9.26953125" customWidth="1"/>
    <col min="7953" max="7953" width="8.7265625" customWidth="1"/>
    <col min="7954" max="7954" width="8.1796875" customWidth="1"/>
    <col min="7955" max="7955" width="9.453125" customWidth="1"/>
    <col min="7956" max="7956" width="8.54296875" customWidth="1"/>
    <col min="7957" max="7957" width="7.81640625" customWidth="1"/>
    <col min="7958" max="7958" width="8.26953125" customWidth="1"/>
    <col min="7959" max="7959" width="8.1796875" customWidth="1"/>
    <col min="7960" max="7961" width="8" customWidth="1"/>
    <col min="7962" max="7962" width="8.54296875" customWidth="1"/>
    <col min="8193" max="8193" width="9" customWidth="1"/>
    <col min="8194" max="8194" width="18.81640625" customWidth="1"/>
    <col min="8195" max="8195" width="15.26953125" customWidth="1"/>
    <col min="8196" max="8196" width="16.1796875" customWidth="1"/>
    <col min="8197" max="8197" width="14.26953125" customWidth="1"/>
    <col min="8198" max="8198" width="10.7265625" customWidth="1"/>
    <col min="8199" max="8199" width="10.54296875" customWidth="1"/>
    <col min="8200" max="8202" width="9.1796875" customWidth="1"/>
    <col min="8203" max="8203" width="14.453125" customWidth="1"/>
    <col min="8204" max="8204" width="18.1796875" customWidth="1"/>
    <col min="8205" max="8205" width="14.453125" customWidth="1"/>
    <col min="8206" max="8206" width="7.26953125" customWidth="1"/>
    <col min="8207" max="8207" width="14.453125" customWidth="1"/>
    <col min="8208" max="8208" width="9.26953125" customWidth="1"/>
    <col min="8209" max="8209" width="8.7265625" customWidth="1"/>
    <col min="8210" max="8210" width="8.1796875" customWidth="1"/>
    <col min="8211" max="8211" width="9.453125" customWidth="1"/>
    <col min="8212" max="8212" width="8.54296875" customWidth="1"/>
    <col min="8213" max="8213" width="7.81640625" customWidth="1"/>
    <col min="8214" max="8214" width="8.26953125" customWidth="1"/>
    <col min="8215" max="8215" width="8.1796875" customWidth="1"/>
    <col min="8216" max="8217" width="8" customWidth="1"/>
    <col min="8218" max="8218" width="8.54296875" customWidth="1"/>
    <col min="8449" max="8449" width="9" customWidth="1"/>
    <col min="8450" max="8450" width="18.81640625" customWidth="1"/>
    <col min="8451" max="8451" width="15.26953125" customWidth="1"/>
    <col min="8452" max="8452" width="16.1796875" customWidth="1"/>
    <col min="8453" max="8453" width="14.26953125" customWidth="1"/>
    <col min="8454" max="8454" width="10.7265625" customWidth="1"/>
    <col min="8455" max="8455" width="10.54296875" customWidth="1"/>
    <col min="8456" max="8458" width="9.1796875" customWidth="1"/>
    <col min="8459" max="8459" width="14.453125" customWidth="1"/>
    <col min="8460" max="8460" width="18.1796875" customWidth="1"/>
    <col min="8461" max="8461" width="14.453125" customWidth="1"/>
    <col min="8462" max="8462" width="7.26953125" customWidth="1"/>
    <col min="8463" max="8463" width="14.453125" customWidth="1"/>
    <col min="8464" max="8464" width="9.26953125" customWidth="1"/>
    <col min="8465" max="8465" width="8.7265625" customWidth="1"/>
    <col min="8466" max="8466" width="8.1796875" customWidth="1"/>
    <col min="8467" max="8467" width="9.453125" customWidth="1"/>
    <col min="8468" max="8468" width="8.54296875" customWidth="1"/>
    <col min="8469" max="8469" width="7.81640625" customWidth="1"/>
    <col min="8470" max="8470" width="8.26953125" customWidth="1"/>
    <col min="8471" max="8471" width="8.1796875" customWidth="1"/>
    <col min="8472" max="8473" width="8" customWidth="1"/>
    <col min="8474" max="8474" width="8.54296875" customWidth="1"/>
    <col min="8705" max="8705" width="9" customWidth="1"/>
    <col min="8706" max="8706" width="18.81640625" customWidth="1"/>
    <col min="8707" max="8707" width="15.26953125" customWidth="1"/>
    <col min="8708" max="8708" width="16.1796875" customWidth="1"/>
    <col min="8709" max="8709" width="14.26953125" customWidth="1"/>
    <col min="8710" max="8710" width="10.7265625" customWidth="1"/>
    <col min="8711" max="8711" width="10.54296875" customWidth="1"/>
    <col min="8712" max="8714" width="9.1796875" customWidth="1"/>
    <col min="8715" max="8715" width="14.453125" customWidth="1"/>
    <col min="8716" max="8716" width="18.1796875" customWidth="1"/>
    <col min="8717" max="8717" width="14.453125" customWidth="1"/>
    <col min="8718" max="8718" width="7.26953125" customWidth="1"/>
    <col min="8719" max="8719" width="14.453125" customWidth="1"/>
    <col min="8720" max="8720" width="9.26953125" customWidth="1"/>
    <col min="8721" max="8721" width="8.7265625" customWidth="1"/>
    <col min="8722" max="8722" width="8.1796875" customWidth="1"/>
    <col min="8723" max="8723" width="9.453125" customWidth="1"/>
    <col min="8724" max="8724" width="8.54296875" customWidth="1"/>
    <col min="8725" max="8725" width="7.81640625" customWidth="1"/>
    <col min="8726" max="8726" width="8.26953125" customWidth="1"/>
    <col min="8727" max="8727" width="8.1796875" customWidth="1"/>
    <col min="8728" max="8729" width="8" customWidth="1"/>
    <col min="8730" max="8730" width="8.54296875" customWidth="1"/>
    <col min="8961" max="8961" width="9" customWidth="1"/>
    <col min="8962" max="8962" width="18.81640625" customWidth="1"/>
    <col min="8963" max="8963" width="15.26953125" customWidth="1"/>
    <col min="8964" max="8964" width="16.1796875" customWidth="1"/>
    <col min="8965" max="8965" width="14.26953125" customWidth="1"/>
    <col min="8966" max="8966" width="10.7265625" customWidth="1"/>
    <col min="8967" max="8967" width="10.54296875" customWidth="1"/>
    <col min="8968" max="8970" width="9.1796875" customWidth="1"/>
    <col min="8971" max="8971" width="14.453125" customWidth="1"/>
    <col min="8972" max="8972" width="18.1796875" customWidth="1"/>
    <col min="8973" max="8973" width="14.453125" customWidth="1"/>
    <col min="8974" max="8974" width="7.26953125" customWidth="1"/>
    <col min="8975" max="8975" width="14.453125" customWidth="1"/>
    <col min="8976" max="8976" width="9.26953125" customWidth="1"/>
    <col min="8977" max="8977" width="8.7265625" customWidth="1"/>
    <col min="8978" max="8978" width="8.1796875" customWidth="1"/>
    <col min="8979" max="8979" width="9.453125" customWidth="1"/>
    <col min="8980" max="8980" width="8.54296875" customWidth="1"/>
    <col min="8981" max="8981" width="7.81640625" customWidth="1"/>
    <col min="8982" max="8982" width="8.26953125" customWidth="1"/>
    <col min="8983" max="8983" width="8.1796875" customWidth="1"/>
    <col min="8984" max="8985" width="8" customWidth="1"/>
    <col min="8986" max="8986" width="8.54296875" customWidth="1"/>
    <col min="9217" max="9217" width="9" customWidth="1"/>
    <col min="9218" max="9218" width="18.81640625" customWidth="1"/>
    <col min="9219" max="9219" width="15.26953125" customWidth="1"/>
    <col min="9220" max="9220" width="16.1796875" customWidth="1"/>
    <col min="9221" max="9221" width="14.26953125" customWidth="1"/>
    <col min="9222" max="9222" width="10.7265625" customWidth="1"/>
    <col min="9223" max="9223" width="10.54296875" customWidth="1"/>
    <col min="9224" max="9226" width="9.1796875" customWidth="1"/>
    <col min="9227" max="9227" width="14.453125" customWidth="1"/>
    <col min="9228" max="9228" width="18.1796875" customWidth="1"/>
    <col min="9229" max="9229" width="14.453125" customWidth="1"/>
    <col min="9230" max="9230" width="7.26953125" customWidth="1"/>
    <col min="9231" max="9231" width="14.453125" customWidth="1"/>
    <col min="9232" max="9232" width="9.26953125" customWidth="1"/>
    <col min="9233" max="9233" width="8.7265625" customWidth="1"/>
    <col min="9234" max="9234" width="8.1796875" customWidth="1"/>
    <col min="9235" max="9235" width="9.453125" customWidth="1"/>
    <col min="9236" max="9236" width="8.54296875" customWidth="1"/>
    <col min="9237" max="9237" width="7.81640625" customWidth="1"/>
    <col min="9238" max="9238" width="8.26953125" customWidth="1"/>
    <col min="9239" max="9239" width="8.1796875" customWidth="1"/>
    <col min="9240" max="9241" width="8" customWidth="1"/>
    <col min="9242" max="9242" width="8.54296875" customWidth="1"/>
    <col min="9473" max="9473" width="9" customWidth="1"/>
    <col min="9474" max="9474" width="18.81640625" customWidth="1"/>
    <col min="9475" max="9475" width="15.26953125" customWidth="1"/>
    <col min="9476" max="9476" width="16.1796875" customWidth="1"/>
    <col min="9477" max="9477" width="14.26953125" customWidth="1"/>
    <col min="9478" max="9478" width="10.7265625" customWidth="1"/>
    <col min="9479" max="9479" width="10.54296875" customWidth="1"/>
    <col min="9480" max="9482" width="9.1796875" customWidth="1"/>
    <col min="9483" max="9483" width="14.453125" customWidth="1"/>
    <col min="9484" max="9484" width="18.1796875" customWidth="1"/>
    <col min="9485" max="9485" width="14.453125" customWidth="1"/>
    <col min="9486" max="9486" width="7.26953125" customWidth="1"/>
    <col min="9487" max="9487" width="14.453125" customWidth="1"/>
    <col min="9488" max="9488" width="9.26953125" customWidth="1"/>
    <col min="9489" max="9489" width="8.7265625" customWidth="1"/>
    <col min="9490" max="9490" width="8.1796875" customWidth="1"/>
    <col min="9491" max="9491" width="9.453125" customWidth="1"/>
    <col min="9492" max="9492" width="8.54296875" customWidth="1"/>
    <col min="9493" max="9493" width="7.81640625" customWidth="1"/>
    <col min="9494" max="9494" width="8.26953125" customWidth="1"/>
    <col min="9495" max="9495" width="8.1796875" customWidth="1"/>
    <col min="9496" max="9497" width="8" customWidth="1"/>
    <col min="9498" max="9498" width="8.54296875" customWidth="1"/>
    <col min="9729" max="9729" width="9" customWidth="1"/>
    <col min="9730" max="9730" width="18.81640625" customWidth="1"/>
    <col min="9731" max="9731" width="15.26953125" customWidth="1"/>
    <col min="9732" max="9732" width="16.1796875" customWidth="1"/>
    <col min="9733" max="9733" width="14.26953125" customWidth="1"/>
    <col min="9734" max="9734" width="10.7265625" customWidth="1"/>
    <col min="9735" max="9735" width="10.54296875" customWidth="1"/>
    <col min="9736" max="9738" width="9.1796875" customWidth="1"/>
    <col min="9739" max="9739" width="14.453125" customWidth="1"/>
    <col min="9740" max="9740" width="18.1796875" customWidth="1"/>
    <col min="9741" max="9741" width="14.453125" customWidth="1"/>
    <col min="9742" max="9742" width="7.26953125" customWidth="1"/>
    <col min="9743" max="9743" width="14.453125" customWidth="1"/>
    <col min="9744" max="9744" width="9.26953125" customWidth="1"/>
    <col min="9745" max="9745" width="8.7265625" customWidth="1"/>
    <col min="9746" max="9746" width="8.1796875" customWidth="1"/>
    <col min="9747" max="9747" width="9.453125" customWidth="1"/>
    <col min="9748" max="9748" width="8.54296875" customWidth="1"/>
    <col min="9749" max="9749" width="7.81640625" customWidth="1"/>
    <col min="9750" max="9750" width="8.26953125" customWidth="1"/>
    <col min="9751" max="9751" width="8.1796875" customWidth="1"/>
    <col min="9752" max="9753" width="8" customWidth="1"/>
    <col min="9754" max="9754" width="8.54296875" customWidth="1"/>
    <col min="9985" max="9985" width="9" customWidth="1"/>
    <col min="9986" max="9986" width="18.81640625" customWidth="1"/>
    <col min="9987" max="9987" width="15.26953125" customWidth="1"/>
    <col min="9988" max="9988" width="16.1796875" customWidth="1"/>
    <col min="9989" max="9989" width="14.26953125" customWidth="1"/>
    <col min="9990" max="9990" width="10.7265625" customWidth="1"/>
    <col min="9991" max="9991" width="10.54296875" customWidth="1"/>
    <col min="9992" max="9994" width="9.1796875" customWidth="1"/>
    <col min="9995" max="9995" width="14.453125" customWidth="1"/>
    <col min="9996" max="9996" width="18.1796875" customWidth="1"/>
    <col min="9997" max="9997" width="14.453125" customWidth="1"/>
    <col min="9998" max="9998" width="7.26953125" customWidth="1"/>
    <col min="9999" max="9999" width="14.453125" customWidth="1"/>
    <col min="10000" max="10000" width="9.26953125" customWidth="1"/>
    <col min="10001" max="10001" width="8.7265625" customWidth="1"/>
    <col min="10002" max="10002" width="8.1796875" customWidth="1"/>
    <col min="10003" max="10003" width="9.453125" customWidth="1"/>
    <col min="10004" max="10004" width="8.54296875" customWidth="1"/>
    <col min="10005" max="10005" width="7.81640625" customWidth="1"/>
    <col min="10006" max="10006" width="8.26953125" customWidth="1"/>
    <col min="10007" max="10007" width="8.1796875" customWidth="1"/>
    <col min="10008" max="10009" width="8" customWidth="1"/>
    <col min="10010" max="10010" width="8.54296875" customWidth="1"/>
    <col min="10241" max="10241" width="9" customWidth="1"/>
    <col min="10242" max="10242" width="18.81640625" customWidth="1"/>
    <col min="10243" max="10243" width="15.26953125" customWidth="1"/>
    <col min="10244" max="10244" width="16.1796875" customWidth="1"/>
    <col min="10245" max="10245" width="14.26953125" customWidth="1"/>
    <col min="10246" max="10246" width="10.7265625" customWidth="1"/>
    <col min="10247" max="10247" width="10.54296875" customWidth="1"/>
    <col min="10248" max="10250" width="9.1796875" customWidth="1"/>
    <col min="10251" max="10251" width="14.453125" customWidth="1"/>
    <col min="10252" max="10252" width="18.1796875" customWidth="1"/>
    <col min="10253" max="10253" width="14.453125" customWidth="1"/>
    <col min="10254" max="10254" width="7.26953125" customWidth="1"/>
    <col min="10255" max="10255" width="14.453125" customWidth="1"/>
    <col min="10256" max="10256" width="9.26953125" customWidth="1"/>
    <col min="10257" max="10257" width="8.7265625" customWidth="1"/>
    <col min="10258" max="10258" width="8.1796875" customWidth="1"/>
    <col min="10259" max="10259" width="9.453125" customWidth="1"/>
    <col min="10260" max="10260" width="8.54296875" customWidth="1"/>
    <col min="10261" max="10261" width="7.81640625" customWidth="1"/>
    <col min="10262" max="10262" width="8.26953125" customWidth="1"/>
    <col min="10263" max="10263" width="8.1796875" customWidth="1"/>
    <col min="10264" max="10265" width="8" customWidth="1"/>
    <col min="10266" max="10266" width="8.54296875" customWidth="1"/>
    <col min="10497" max="10497" width="9" customWidth="1"/>
    <col min="10498" max="10498" width="18.81640625" customWidth="1"/>
    <col min="10499" max="10499" width="15.26953125" customWidth="1"/>
    <col min="10500" max="10500" width="16.1796875" customWidth="1"/>
    <col min="10501" max="10501" width="14.26953125" customWidth="1"/>
    <col min="10502" max="10502" width="10.7265625" customWidth="1"/>
    <col min="10503" max="10503" width="10.54296875" customWidth="1"/>
    <col min="10504" max="10506" width="9.1796875" customWidth="1"/>
    <col min="10507" max="10507" width="14.453125" customWidth="1"/>
    <col min="10508" max="10508" width="18.1796875" customWidth="1"/>
    <col min="10509" max="10509" width="14.453125" customWidth="1"/>
    <col min="10510" max="10510" width="7.26953125" customWidth="1"/>
    <col min="10511" max="10511" width="14.453125" customWidth="1"/>
    <col min="10512" max="10512" width="9.26953125" customWidth="1"/>
    <col min="10513" max="10513" width="8.7265625" customWidth="1"/>
    <col min="10514" max="10514" width="8.1796875" customWidth="1"/>
    <col min="10515" max="10515" width="9.453125" customWidth="1"/>
    <col min="10516" max="10516" width="8.54296875" customWidth="1"/>
    <col min="10517" max="10517" width="7.81640625" customWidth="1"/>
    <col min="10518" max="10518" width="8.26953125" customWidth="1"/>
    <col min="10519" max="10519" width="8.1796875" customWidth="1"/>
    <col min="10520" max="10521" width="8" customWidth="1"/>
    <col min="10522" max="10522" width="8.54296875" customWidth="1"/>
    <col min="10753" max="10753" width="9" customWidth="1"/>
    <col min="10754" max="10754" width="18.81640625" customWidth="1"/>
    <col min="10755" max="10755" width="15.26953125" customWidth="1"/>
    <col min="10756" max="10756" width="16.1796875" customWidth="1"/>
    <col min="10757" max="10757" width="14.26953125" customWidth="1"/>
    <col min="10758" max="10758" width="10.7265625" customWidth="1"/>
    <col min="10759" max="10759" width="10.54296875" customWidth="1"/>
    <col min="10760" max="10762" width="9.1796875" customWidth="1"/>
    <col min="10763" max="10763" width="14.453125" customWidth="1"/>
    <col min="10764" max="10764" width="18.1796875" customWidth="1"/>
    <col min="10765" max="10765" width="14.453125" customWidth="1"/>
    <col min="10766" max="10766" width="7.26953125" customWidth="1"/>
    <col min="10767" max="10767" width="14.453125" customWidth="1"/>
    <col min="10768" max="10768" width="9.26953125" customWidth="1"/>
    <col min="10769" max="10769" width="8.7265625" customWidth="1"/>
    <col min="10770" max="10770" width="8.1796875" customWidth="1"/>
    <col min="10771" max="10771" width="9.453125" customWidth="1"/>
    <col min="10772" max="10772" width="8.54296875" customWidth="1"/>
    <col min="10773" max="10773" width="7.81640625" customWidth="1"/>
    <col min="10774" max="10774" width="8.26953125" customWidth="1"/>
    <col min="10775" max="10775" width="8.1796875" customWidth="1"/>
    <col min="10776" max="10777" width="8" customWidth="1"/>
    <col min="10778" max="10778" width="8.54296875" customWidth="1"/>
    <col min="11009" max="11009" width="9" customWidth="1"/>
    <col min="11010" max="11010" width="18.81640625" customWidth="1"/>
    <col min="11011" max="11011" width="15.26953125" customWidth="1"/>
    <col min="11012" max="11012" width="16.1796875" customWidth="1"/>
    <col min="11013" max="11013" width="14.26953125" customWidth="1"/>
    <col min="11014" max="11014" width="10.7265625" customWidth="1"/>
    <col min="11015" max="11015" width="10.54296875" customWidth="1"/>
    <col min="11016" max="11018" width="9.1796875" customWidth="1"/>
    <col min="11019" max="11019" width="14.453125" customWidth="1"/>
    <col min="11020" max="11020" width="18.1796875" customWidth="1"/>
    <col min="11021" max="11021" width="14.453125" customWidth="1"/>
    <col min="11022" max="11022" width="7.26953125" customWidth="1"/>
    <col min="11023" max="11023" width="14.453125" customWidth="1"/>
    <col min="11024" max="11024" width="9.26953125" customWidth="1"/>
    <col min="11025" max="11025" width="8.7265625" customWidth="1"/>
    <col min="11026" max="11026" width="8.1796875" customWidth="1"/>
    <col min="11027" max="11027" width="9.453125" customWidth="1"/>
    <col min="11028" max="11028" width="8.54296875" customWidth="1"/>
    <col min="11029" max="11029" width="7.81640625" customWidth="1"/>
    <col min="11030" max="11030" width="8.26953125" customWidth="1"/>
    <col min="11031" max="11031" width="8.1796875" customWidth="1"/>
    <col min="11032" max="11033" width="8" customWidth="1"/>
    <col min="11034" max="11034" width="8.54296875" customWidth="1"/>
    <col min="11265" max="11265" width="9" customWidth="1"/>
    <col min="11266" max="11266" width="18.81640625" customWidth="1"/>
    <col min="11267" max="11267" width="15.26953125" customWidth="1"/>
    <col min="11268" max="11268" width="16.1796875" customWidth="1"/>
    <col min="11269" max="11269" width="14.26953125" customWidth="1"/>
    <col min="11270" max="11270" width="10.7265625" customWidth="1"/>
    <col min="11271" max="11271" width="10.54296875" customWidth="1"/>
    <col min="11272" max="11274" width="9.1796875" customWidth="1"/>
    <col min="11275" max="11275" width="14.453125" customWidth="1"/>
    <col min="11276" max="11276" width="18.1796875" customWidth="1"/>
    <col min="11277" max="11277" width="14.453125" customWidth="1"/>
    <col min="11278" max="11278" width="7.26953125" customWidth="1"/>
    <col min="11279" max="11279" width="14.453125" customWidth="1"/>
    <col min="11280" max="11280" width="9.26953125" customWidth="1"/>
    <col min="11281" max="11281" width="8.7265625" customWidth="1"/>
    <col min="11282" max="11282" width="8.1796875" customWidth="1"/>
    <col min="11283" max="11283" width="9.453125" customWidth="1"/>
    <col min="11284" max="11284" width="8.54296875" customWidth="1"/>
    <col min="11285" max="11285" width="7.81640625" customWidth="1"/>
    <col min="11286" max="11286" width="8.26953125" customWidth="1"/>
    <col min="11287" max="11287" width="8.1796875" customWidth="1"/>
    <col min="11288" max="11289" width="8" customWidth="1"/>
    <col min="11290" max="11290" width="8.54296875" customWidth="1"/>
    <col min="11521" max="11521" width="9" customWidth="1"/>
    <col min="11522" max="11522" width="18.81640625" customWidth="1"/>
    <col min="11523" max="11523" width="15.26953125" customWidth="1"/>
    <col min="11524" max="11524" width="16.1796875" customWidth="1"/>
    <col min="11525" max="11525" width="14.26953125" customWidth="1"/>
    <col min="11526" max="11526" width="10.7265625" customWidth="1"/>
    <col min="11527" max="11527" width="10.54296875" customWidth="1"/>
    <col min="11528" max="11530" width="9.1796875" customWidth="1"/>
    <col min="11531" max="11531" width="14.453125" customWidth="1"/>
    <col min="11532" max="11532" width="18.1796875" customWidth="1"/>
    <col min="11533" max="11533" width="14.453125" customWidth="1"/>
    <col min="11534" max="11534" width="7.26953125" customWidth="1"/>
    <col min="11535" max="11535" width="14.453125" customWidth="1"/>
    <col min="11536" max="11536" width="9.26953125" customWidth="1"/>
    <col min="11537" max="11537" width="8.7265625" customWidth="1"/>
    <col min="11538" max="11538" width="8.1796875" customWidth="1"/>
    <col min="11539" max="11539" width="9.453125" customWidth="1"/>
    <col min="11540" max="11540" width="8.54296875" customWidth="1"/>
    <col min="11541" max="11541" width="7.81640625" customWidth="1"/>
    <col min="11542" max="11542" width="8.26953125" customWidth="1"/>
    <col min="11543" max="11543" width="8.1796875" customWidth="1"/>
    <col min="11544" max="11545" width="8" customWidth="1"/>
    <col min="11546" max="11546" width="8.54296875" customWidth="1"/>
    <col min="11777" max="11777" width="9" customWidth="1"/>
    <col min="11778" max="11778" width="18.81640625" customWidth="1"/>
    <col min="11779" max="11779" width="15.26953125" customWidth="1"/>
    <col min="11780" max="11780" width="16.1796875" customWidth="1"/>
    <col min="11781" max="11781" width="14.26953125" customWidth="1"/>
    <col min="11782" max="11782" width="10.7265625" customWidth="1"/>
    <col min="11783" max="11783" width="10.54296875" customWidth="1"/>
    <col min="11784" max="11786" width="9.1796875" customWidth="1"/>
    <col min="11787" max="11787" width="14.453125" customWidth="1"/>
    <col min="11788" max="11788" width="18.1796875" customWidth="1"/>
    <col min="11789" max="11789" width="14.453125" customWidth="1"/>
    <col min="11790" max="11790" width="7.26953125" customWidth="1"/>
    <col min="11791" max="11791" width="14.453125" customWidth="1"/>
    <col min="11792" max="11792" width="9.26953125" customWidth="1"/>
    <col min="11793" max="11793" width="8.7265625" customWidth="1"/>
    <col min="11794" max="11794" width="8.1796875" customWidth="1"/>
    <col min="11795" max="11795" width="9.453125" customWidth="1"/>
    <col min="11796" max="11796" width="8.54296875" customWidth="1"/>
    <col min="11797" max="11797" width="7.81640625" customWidth="1"/>
    <col min="11798" max="11798" width="8.26953125" customWidth="1"/>
    <col min="11799" max="11799" width="8.1796875" customWidth="1"/>
    <col min="11800" max="11801" width="8" customWidth="1"/>
    <col min="11802" max="11802" width="8.54296875" customWidth="1"/>
    <col min="12033" max="12033" width="9" customWidth="1"/>
    <col min="12034" max="12034" width="18.81640625" customWidth="1"/>
    <col min="12035" max="12035" width="15.26953125" customWidth="1"/>
    <col min="12036" max="12036" width="16.1796875" customWidth="1"/>
    <col min="12037" max="12037" width="14.26953125" customWidth="1"/>
    <col min="12038" max="12038" width="10.7265625" customWidth="1"/>
    <col min="12039" max="12039" width="10.54296875" customWidth="1"/>
    <col min="12040" max="12042" width="9.1796875" customWidth="1"/>
    <col min="12043" max="12043" width="14.453125" customWidth="1"/>
    <col min="12044" max="12044" width="18.1796875" customWidth="1"/>
    <col min="12045" max="12045" width="14.453125" customWidth="1"/>
    <col min="12046" max="12046" width="7.26953125" customWidth="1"/>
    <col min="12047" max="12047" width="14.453125" customWidth="1"/>
    <col min="12048" max="12048" width="9.26953125" customWidth="1"/>
    <col min="12049" max="12049" width="8.7265625" customWidth="1"/>
    <col min="12050" max="12050" width="8.1796875" customWidth="1"/>
    <col min="12051" max="12051" width="9.453125" customWidth="1"/>
    <col min="12052" max="12052" width="8.54296875" customWidth="1"/>
    <col min="12053" max="12053" width="7.81640625" customWidth="1"/>
    <col min="12054" max="12054" width="8.26953125" customWidth="1"/>
    <col min="12055" max="12055" width="8.1796875" customWidth="1"/>
    <col min="12056" max="12057" width="8" customWidth="1"/>
    <col min="12058" max="12058" width="8.54296875" customWidth="1"/>
    <col min="12289" max="12289" width="9" customWidth="1"/>
    <col min="12290" max="12290" width="18.81640625" customWidth="1"/>
    <col min="12291" max="12291" width="15.26953125" customWidth="1"/>
    <col min="12292" max="12292" width="16.1796875" customWidth="1"/>
    <col min="12293" max="12293" width="14.26953125" customWidth="1"/>
    <col min="12294" max="12294" width="10.7265625" customWidth="1"/>
    <col min="12295" max="12295" width="10.54296875" customWidth="1"/>
    <col min="12296" max="12298" width="9.1796875" customWidth="1"/>
    <col min="12299" max="12299" width="14.453125" customWidth="1"/>
    <col min="12300" max="12300" width="18.1796875" customWidth="1"/>
    <col min="12301" max="12301" width="14.453125" customWidth="1"/>
    <col min="12302" max="12302" width="7.26953125" customWidth="1"/>
    <col min="12303" max="12303" width="14.453125" customWidth="1"/>
    <col min="12304" max="12304" width="9.26953125" customWidth="1"/>
    <col min="12305" max="12305" width="8.7265625" customWidth="1"/>
    <col min="12306" max="12306" width="8.1796875" customWidth="1"/>
    <col min="12307" max="12307" width="9.453125" customWidth="1"/>
    <col min="12308" max="12308" width="8.54296875" customWidth="1"/>
    <col min="12309" max="12309" width="7.81640625" customWidth="1"/>
    <col min="12310" max="12310" width="8.26953125" customWidth="1"/>
    <col min="12311" max="12311" width="8.1796875" customWidth="1"/>
    <col min="12312" max="12313" width="8" customWidth="1"/>
    <col min="12314" max="12314" width="8.54296875" customWidth="1"/>
    <col min="12545" max="12545" width="9" customWidth="1"/>
    <col min="12546" max="12546" width="18.81640625" customWidth="1"/>
    <col min="12547" max="12547" width="15.26953125" customWidth="1"/>
    <col min="12548" max="12548" width="16.1796875" customWidth="1"/>
    <col min="12549" max="12549" width="14.26953125" customWidth="1"/>
    <col min="12550" max="12550" width="10.7265625" customWidth="1"/>
    <col min="12551" max="12551" width="10.54296875" customWidth="1"/>
    <col min="12552" max="12554" width="9.1796875" customWidth="1"/>
    <col min="12555" max="12555" width="14.453125" customWidth="1"/>
    <col min="12556" max="12556" width="18.1796875" customWidth="1"/>
    <col min="12557" max="12557" width="14.453125" customWidth="1"/>
    <col min="12558" max="12558" width="7.26953125" customWidth="1"/>
    <col min="12559" max="12559" width="14.453125" customWidth="1"/>
    <col min="12560" max="12560" width="9.26953125" customWidth="1"/>
    <col min="12561" max="12561" width="8.7265625" customWidth="1"/>
    <col min="12562" max="12562" width="8.1796875" customWidth="1"/>
    <col min="12563" max="12563" width="9.453125" customWidth="1"/>
    <col min="12564" max="12564" width="8.54296875" customWidth="1"/>
    <col min="12565" max="12565" width="7.81640625" customWidth="1"/>
    <col min="12566" max="12566" width="8.26953125" customWidth="1"/>
    <col min="12567" max="12567" width="8.1796875" customWidth="1"/>
    <col min="12568" max="12569" width="8" customWidth="1"/>
    <col min="12570" max="12570" width="8.54296875" customWidth="1"/>
    <col min="12801" max="12801" width="9" customWidth="1"/>
    <col min="12802" max="12802" width="18.81640625" customWidth="1"/>
    <col min="12803" max="12803" width="15.26953125" customWidth="1"/>
    <col min="12804" max="12804" width="16.1796875" customWidth="1"/>
    <col min="12805" max="12805" width="14.26953125" customWidth="1"/>
    <col min="12806" max="12806" width="10.7265625" customWidth="1"/>
    <col min="12807" max="12807" width="10.54296875" customWidth="1"/>
    <col min="12808" max="12810" width="9.1796875" customWidth="1"/>
    <col min="12811" max="12811" width="14.453125" customWidth="1"/>
    <col min="12812" max="12812" width="18.1796875" customWidth="1"/>
    <col min="12813" max="12813" width="14.453125" customWidth="1"/>
    <col min="12814" max="12814" width="7.26953125" customWidth="1"/>
    <col min="12815" max="12815" width="14.453125" customWidth="1"/>
    <col min="12816" max="12816" width="9.26953125" customWidth="1"/>
    <col min="12817" max="12817" width="8.7265625" customWidth="1"/>
    <col min="12818" max="12818" width="8.1796875" customWidth="1"/>
    <col min="12819" max="12819" width="9.453125" customWidth="1"/>
    <col min="12820" max="12820" width="8.54296875" customWidth="1"/>
    <col min="12821" max="12821" width="7.81640625" customWidth="1"/>
    <col min="12822" max="12822" width="8.26953125" customWidth="1"/>
    <col min="12823" max="12823" width="8.1796875" customWidth="1"/>
    <col min="12824" max="12825" width="8" customWidth="1"/>
    <col min="12826" max="12826" width="8.54296875" customWidth="1"/>
    <col min="13057" max="13057" width="9" customWidth="1"/>
    <col min="13058" max="13058" width="18.81640625" customWidth="1"/>
    <col min="13059" max="13059" width="15.26953125" customWidth="1"/>
    <col min="13060" max="13060" width="16.1796875" customWidth="1"/>
    <col min="13061" max="13061" width="14.26953125" customWidth="1"/>
    <col min="13062" max="13062" width="10.7265625" customWidth="1"/>
    <col min="13063" max="13063" width="10.54296875" customWidth="1"/>
    <col min="13064" max="13066" width="9.1796875" customWidth="1"/>
    <col min="13067" max="13067" width="14.453125" customWidth="1"/>
    <col min="13068" max="13068" width="18.1796875" customWidth="1"/>
    <col min="13069" max="13069" width="14.453125" customWidth="1"/>
    <col min="13070" max="13070" width="7.26953125" customWidth="1"/>
    <col min="13071" max="13071" width="14.453125" customWidth="1"/>
    <col min="13072" max="13072" width="9.26953125" customWidth="1"/>
    <col min="13073" max="13073" width="8.7265625" customWidth="1"/>
    <col min="13074" max="13074" width="8.1796875" customWidth="1"/>
    <col min="13075" max="13075" width="9.453125" customWidth="1"/>
    <col min="13076" max="13076" width="8.54296875" customWidth="1"/>
    <col min="13077" max="13077" width="7.81640625" customWidth="1"/>
    <col min="13078" max="13078" width="8.26953125" customWidth="1"/>
    <col min="13079" max="13079" width="8.1796875" customWidth="1"/>
    <col min="13080" max="13081" width="8" customWidth="1"/>
    <col min="13082" max="13082" width="8.54296875" customWidth="1"/>
    <col min="13313" max="13313" width="9" customWidth="1"/>
    <col min="13314" max="13314" width="18.81640625" customWidth="1"/>
    <col min="13315" max="13315" width="15.26953125" customWidth="1"/>
    <col min="13316" max="13316" width="16.1796875" customWidth="1"/>
    <col min="13317" max="13317" width="14.26953125" customWidth="1"/>
    <col min="13318" max="13318" width="10.7265625" customWidth="1"/>
    <col min="13319" max="13319" width="10.54296875" customWidth="1"/>
    <col min="13320" max="13322" width="9.1796875" customWidth="1"/>
    <col min="13323" max="13323" width="14.453125" customWidth="1"/>
    <col min="13324" max="13324" width="18.1796875" customWidth="1"/>
    <col min="13325" max="13325" width="14.453125" customWidth="1"/>
    <col min="13326" max="13326" width="7.26953125" customWidth="1"/>
    <col min="13327" max="13327" width="14.453125" customWidth="1"/>
    <col min="13328" max="13328" width="9.26953125" customWidth="1"/>
    <col min="13329" max="13329" width="8.7265625" customWidth="1"/>
    <col min="13330" max="13330" width="8.1796875" customWidth="1"/>
    <col min="13331" max="13331" width="9.453125" customWidth="1"/>
    <col min="13332" max="13332" width="8.54296875" customWidth="1"/>
    <col min="13333" max="13333" width="7.81640625" customWidth="1"/>
    <col min="13334" max="13334" width="8.26953125" customWidth="1"/>
    <col min="13335" max="13335" width="8.1796875" customWidth="1"/>
    <col min="13336" max="13337" width="8" customWidth="1"/>
    <col min="13338" max="13338" width="8.54296875" customWidth="1"/>
    <col min="13569" max="13569" width="9" customWidth="1"/>
    <col min="13570" max="13570" width="18.81640625" customWidth="1"/>
    <col min="13571" max="13571" width="15.26953125" customWidth="1"/>
    <col min="13572" max="13572" width="16.1796875" customWidth="1"/>
    <col min="13573" max="13573" width="14.26953125" customWidth="1"/>
    <col min="13574" max="13574" width="10.7265625" customWidth="1"/>
    <col min="13575" max="13575" width="10.54296875" customWidth="1"/>
    <col min="13576" max="13578" width="9.1796875" customWidth="1"/>
    <col min="13579" max="13579" width="14.453125" customWidth="1"/>
    <col min="13580" max="13580" width="18.1796875" customWidth="1"/>
    <col min="13581" max="13581" width="14.453125" customWidth="1"/>
    <col min="13582" max="13582" width="7.26953125" customWidth="1"/>
    <col min="13583" max="13583" width="14.453125" customWidth="1"/>
    <col min="13584" max="13584" width="9.26953125" customWidth="1"/>
    <col min="13585" max="13585" width="8.7265625" customWidth="1"/>
    <col min="13586" max="13586" width="8.1796875" customWidth="1"/>
    <col min="13587" max="13587" width="9.453125" customWidth="1"/>
    <col min="13588" max="13588" width="8.54296875" customWidth="1"/>
    <col min="13589" max="13589" width="7.81640625" customWidth="1"/>
    <col min="13590" max="13590" width="8.26953125" customWidth="1"/>
    <col min="13591" max="13591" width="8.1796875" customWidth="1"/>
    <col min="13592" max="13593" width="8" customWidth="1"/>
    <col min="13594" max="13594" width="8.54296875" customWidth="1"/>
    <col min="13825" max="13825" width="9" customWidth="1"/>
    <col min="13826" max="13826" width="18.81640625" customWidth="1"/>
    <col min="13827" max="13827" width="15.26953125" customWidth="1"/>
    <col min="13828" max="13828" width="16.1796875" customWidth="1"/>
    <col min="13829" max="13829" width="14.26953125" customWidth="1"/>
    <col min="13830" max="13830" width="10.7265625" customWidth="1"/>
    <col min="13831" max="13831" width="10.54296875" customWidth="1"/>
    <col min="13832" max="13834" width="9.1796875" customWidth="1"/>
    <col min="13835" max="13835" width="14.453125" customWidth="1"/>
    <col min="13836" max="13836" width="18.1796875" customWidth="1"/>
    <col min="13837" max="13837" width="14.453125" customWidth="1"/>
    <col min="13838" max="13838" width="7.26953125" customWidth="1"/>
    <col min="13839" max="13839" width="14.453125" customWidth="1"/>
    <col min="13840" max="13840" width="9.26953125" customWidth="1"/>
    <col min="13841" max="13841" width="8.7265625" customWidth="1"/>
    <col min="13842" max="13842" width="8.1796875" customWidth="1"/>
    <col min="13843" max="13843" width="9.453125" customWidth="1"/>
    <col min="13844" max="13844" width="8.54296875" customWidth="1"/>
    <col min="13845" max="13845" width="7.81640625" customWidth="1"/>
    <col min="13846" max="13846" width="8.26953125" customWidth="1"/>
    <col min="13847" max="13847" width="8.1796875" customWidth="1"/>
    <col min="13848" max="13849" width="8" customWidth="1"/>
    <col min="13850" max="13850" width="8.54296875" customWidth="1"/>
    <col min="14081" max="14081" width="9" customWidth="1"/>
    <col min="14082" max="14082" width="18.81640625" customWidth="1"/>
    <col min="14083" max="14083" width="15.26953125" customWidth="1"/>
    <col min="14084" max="14084" width="16.1796875" customWidth="1"/>
    <col min="14085" max="14085" width="14.26953125" customWidth="1"/>
    <col min="14086" max="14086" width="10.7265625" customWidth="1"/>
    <col min="14087" max="14087" width="10.54296875" customWidth="1"/>
    <col min="14088" max="14090" width="9.1796875" customWidth="1"/>
    <col min="14091" max="14091" width="14.453125" customWidth="1"/>
    <col min="14092" max="14092" width="18.1796875" customWidth="1"/>
    <col min="14093" max="14093" width="14.453125" customWidth="1"/>
    <col min="14094" max="14094" width="7.26953125" customWidth="1"/>
    <col min="14095" max="14095" width="14.453125" customWidth="1"/>
    <col min="14096" max="14096" width="9.26953125" customWidth="1"/>
    <col min="14097" max="14097" width="8.7265625" customWidth="1"/>
    <col min="14098" max="14098" width="8.1796875" customWidth="1"/>
    <col min="14099" max="14099" width="9.453125" customWidth="1"/>
    <col min="14100" max="14100" width="8.54296875" customWidth="1"/>
    <col min="14101" max="14101" width="7.81640625" customWidth="1"/>
    <col min="14102" max="14102" width="8.26953125" customWidth="1"/>
    <col min="14103" max="14103" width="8.1796875" customWidth="1"/>
    <col min="14104" max="14105" width="8" customWidth="1"/>
    <col min="14106" max="14106" width="8.54296875" customWidth="1"/>
    <col min="14337" max="14337" width="9" customWidth="1"/>
    <col min="14338" max="14338" width="18.81640625" customWidth="1"/>
    <col min="14339" max="14339" width="15.26953125" customWidth="1"/>
    <col min="14340" max="14340" width="16.1796875" customWidth="1"/>
    <col min="14341" max="14341" width="14.26953125" customWidth="1"/>
    <col min="14342" max="14342" width="10.7265625" customWidth="1"/>
    <col min="14343" max="14343" width="10.54296875" customWidth="1"/>
    <col min="14344" max="14346" width="9.1796875" customWidth="1"/>
    <col min="14347" max="14347" width="14.453125" customWidth="1"/>
    <col min="14348" max="14348" width="18.1796875" customWidth="1"/>
    <col min="14349" max="14349" width="14.453125" customWidth="1"/>
    <col min="14350" max="14350" width="7.26953125" customWidth="1"/>
    <col min="14351" max="14351" width="14.453125" customWidth="1"/>
    <col min="14352" max="14352" width="9.26953125" customWidth="1"/>
    <col min="14353" max="14353" width="8.7265625" customWidth="1"/>
    <col min="14354" max="14354" width="8.1796875" customWidth="1"/>
    <col min="14355" max="14355" width="9.453125" customWidth="1"/>
    <col min="14356" max="14356" width="8.54296875" customWidth="1"/>
    <col min="14357" max="14357" width="7.81640625" customWidth="1"/>
    <col min="14358" max="14358" width="8.26953125" customWidth="1"/>
    <col min="14359" max="14359" width="8.1796875" customWidth="1"/>
    <col min="14360" max="14361" width="8" customWidth="1"/>
    <col min="14362" max="14362" width="8.54296875" customWidth="1"/>
    <col min="14593" max="14593" width="9" customWidth="1"/>
    <col min="14594" max="14594" width="18.81640625" customWidth="1"/>
    <col min="14595" max="14595" width="15.26953125" customWidth="1"/>
    <col min="14596" max="14596" width="16.1796875" customWidth="1"/>
    <col min="14597" max="14597" width="14.26953125" customWidth="1"/>
    <col min="14598" max="14598" width="10.7265625" customWidth="1"/>
    <col min="14599" max="14599" width="10.54296875" customWidth="1"/>
    <col min="14600" max="14602" width="9.1796875" customWidth="1"/>
    <col min="14603" max="14603" width="14.453125" customWidth="1"/>
    <col min="14604" max="14604" width="18.1796875" customWidth="1"/>
    <col min="14605" max="14605" width="14.453125" customWidth="1"/>
    <col min="14606" max="14606" width="7.26953125" customWidth="1"/>
    <col min="14607" max="14607" width="14.453125" customWidth="1"/>
    <col min="14608" max="14608" width="9.26953125" customWidth="1"/>
    <col min="14609" max="14609" width="8.7265625" customWidth="1"/>
    <col min="14610" max="14610" width="8.1796875" customWidth="1"/>
    <col min="14611" max="14611" width="9.453125" customWidth="1"/>
    <col min="14612" max="14612" width="8.54296875" customWidth="1"/>
    <col min="14613" max="14613" width="7.81640625" customWidth="1"/>
    <col min="14614" max="14614" width="8.26953125" customWidth="1"/>
    <col min="14615" max="14615" width="8.1796875" customWidth="1"/>
    <col min="14616" max="14617" width="8" customWidth="1"/>
    <col min="14618" max="14618" width="8.54296875" customWidth="1"/>
    <col min="14849" max="14849" width="9" customWidth="1"/>
    <col min="14850" max="14850" width="18.81640625" customWidth="1"/>
    <col min="14851" max="14851" width="15.26953125" customWidth="1"/>
    <col min="14852" max="14852" width="16.1796875" customWidth="1"/>
    <col min="14853" max="14853" width="14.26953125" customWidth="1"/>
    <col min="14854" max="14854" width="10.7265625" customWidth="1"/>
    <col min="14855" max="14855" width="10.54296875" customWidth="1"/>
    <col min="14856" max="14858" width="9.1796875" customWidth="1"/>
    <col min="14859" max="14859" width="14.453125" customWidth="1"/>
    <col min="14860" max="14860" width="18.1796875" customWidth="1"/>
    <col min="14861" max="14861" width="14.453125" customWidth="1"/>
    <col min="14862" max="14862" width="7.26953125" customWidth="1"/>
    <col min="14863" max="14863" width="14.453125" customWidth="1"/>
    <col min="14864" max="14864" width="9.26953125" customWidth="1"/>
    <col min="14865" max="14865" width="8.7265625" customWidth="1"/>
    <col min="14866" max="14866" width="8.1796875" customWidth="1"/>
    <col min="14867" max="14867" width="9.453125" customWidth="1"/>
    <col min="14868" max="14868" width="8.54296875" customWidth="1"/>
    <col min="14869" max="14869" width="7.81640625" customWidth="1"/>
    <col min="14870" max="14870" width="8.26953125" customWidth="1"/>
    <col min="14871" max="14871" width="8.1796875" customWidth="1"/>
    <col min="14872" max="14873" width="8" customWidth="1"/>
    <col min="14874" max="14874" width="8.54296875" customWidth="1"/>
    <col min="15105" max="15105" width="9" customWidth="1"/>
    <col min="15106" max="15106" width="18.81640625" customWidth="1"/>
    <col min="15107" max="15107" width="15.26953125" customWidth="1"/>
    <col min="15108" max="15108" width="16.1796875" customWidth="1"/>
    <col min="15109" max="15109" width="14.26953125" customWidth="1"/>
    <col min="15110" max="15110" width="10.7265625" customWidth="1"/>
    <col min="15111" max="15111" width="10.54296875" customWidth="1"/>
    <col min="15112" max="15114" width="9.1796875" customWidth="1"/>
    <col min="15115" max="15115" width="14.453125" customWidth="1"/>
    <col min="15116" max="15116" width="18.1796875" customWidth="1"/>
    <col min="15117" max="15117" width="14.453125" customWidth="1"/>
    <col min="15118" max="15118" width="7.26953125" customWidth="1"/>
    <col min="15119" max="15119" width="14.453125" customWidth="1"/>
    <col min="15120" max="15120" width="9.26953125" customWidth="1"/>
    <col min="15121" max="15121" width="8.7265625" customWidth="1"/>
    <col min="15122" max="15122" width="8.1796875" customWidth="1"/>
    <col min="15123" max="15123" width="9.453125" customWidth="1"/>
    <col min="15124" max="15124" width="8.54296875" customWidth="1"/>
    <col min="15125" max="15125" width="7.81640625" customWidth="1"/>
    <col min="15126" max="15126" width="8.26953125" customWidth="1"/>
    <col min="15127" max="15127" width="8.1796875" customWidth="1"/>
    <col min="15128" max="15129" width="8" customWidth="1"/>
    <col min="15130" max="15130" width="8.54296875" customWidth="1"/>
    <col min="15361" max="15361" width="9" customWidth="1"/>
    <col min="15362" max="15362" width="18.81640625" customWidth="1"/>
    <col min="15363" max="15363" width="15.26953125" customWidth="1"/>
    <col min="15364" max="15364" width="16.1796875" customWidth="1"/>
    <col min="15365" max="15365" width="14.26953125" customWidth="1"/>
    <col min="15366" max="15366" width="10.7265625" customWidth="1"/>
    <col min="15367" max="15367" width="10.54296875" customWidth="1"/>
    <col min="15368" max="15370" width="9.1796875" customWidth="1"/>
    <col min="15371" max="15371" width="14.453125" customWidth="1"/>
    <col min="15372" max="15372" width="18.1796875" customWidth="1"/>
    <col min="15373" max="15373" width="14.453125" customWidth="1"/>
    <col min="15374" max="15374" width="7.26953125" customWidth="1"/>
    <col min="15375" max="15375" width="14.453125" customWidth="1"/>
    <col min="15376" max="15376" width="9.26953125" customWidth="1"/>
    <col min="15377" max="15377" width="8.7265625" customWidth="1"/>
    <col min="15378" max="15378" width="8.1796875" customWidth="1"/>
    <col min="15379" max="15379" width="9.453125" customWidth="1"/>
    <col min="15380" max="15380" width="8.54296875" customWidth="1"/>
    <col min="15381" max="15381" width="7.81640625" customWidth="1"/>
    <col min="15382" max="15382" width="8.26953125" customWidth="1"/>
    <col min="15383" max="15383" width="8.1796875" customWidth="1"/>
    <col min="15384" max="15385" width="8" customWidth="1"/>
    <col min="15386" max="15386" width="8.54296875" customWidth="1"/>
    <col min="15617" max="15617" width="9" customWidth="1"/>
    <col min="15618" max="15618" width="18.81640625" customWidth="1"/>
    <col min="15619" max="15619" width="15.26953125" customWidth="1"/>
    <col min="15620" max="15620" width="16.1796875" customWidth="1"/>
    <col min="15621" max="15621" width="14.26953125" customWidth="1"/>
    <col min="15622" max="15622" width="10.7265625" customWidth="1"/>
    <col min="15623" max="15623" width="10.54296875" customWidth="1"/>
    <col min="15624" max="15626" width="9.1796875" customWidth="1"/>
    <col min="15627" max="15627" width="14.453125" customWidth="1"/>
    <col min="15628" max="15628" width="18.1796875" customWidth="1"/>
    <col min="15629" max="15629" width="14.453125" customWidth="1"/>
    <col min="15630" max="15630" width="7.26953125" customWidth="1"/>
    <col min="15631" max="15631" width="14.453125" customWidth="1"/>
    <col min="15632" max="15632" width="9.26953125" customWidth="1"/>
    <col min="15633" max="15633" width="8.7265625" customWidth="1"/>
    <col min="15634" max="15634" width="8.1796875" customWidth="1"/>
    <col min="15635" max="15635" width="9.453125" customWidth="1"/>
    <col min="15636" max="15636" width="8.54296875" customWidth="1"/>
    <col min="15637" max="15637" width="7.81640625" customWidth="1"/>
    <col min="15638" max="15638" width="8.26953125" customWidth="1"/>
    <col min="15639" max="15639" width="8.1796875" customWidth="1"/>
    <col min="15640" max="15641" width="8" customWidth="1"/>
    <col min="15642" max="15642" width="8.54296875" customWidth="1"/>
    <col min="15873" max="15873" width="9" customWidth="1"/>
    <col min="15874" max="15874" width="18.81640625" customWidth="1"/>
    <col min="15875" max="15875" width="15.26953125" customWidth="1"/>
    <col min="15876" max="15876" width="16.1796875" customWidth="1"/>
    <col min="15877" max="15877" width="14.26953125" customWidth="1"/>
    <col min="15878" max="15878" width="10.7265625" customWidth="1"/>
    <col min="15879" max="15879" width="10.54296875" customWidth="1"/>
    <col min="15880" max="15882" width="9.1796875" customWidth="1"/>
    <col min="15883" max="15883" width="14.453125" customWidth="1"/>
    <col min="15884" max="15884" width="18.1796875" customWidth="1"/>
    <col min="15885" max="15885" width="14.453125" customWidth="1"/>
    <col min="15886" max="15886" width="7.26953125" customWidth="1"/>
    <col min="15887" max="15887" width="14.453125" customWidth="1"/>
    <col min="15888" max="15888" width="9.26953125" customWidth="1"/>
    <col min="15889" max="15889" width="8.7265625" customWidth="1"/>
    <col min="15890" max="15890" width="8.1796875" customWidth="1"/>
    <col min="15891" max="15891" width="9.453125" customWidth="1"/>
    <col min="15892" max="15892" width="8.54296875" customWidth="1"/>
    <col min="15893" max="15893" width="7.81640625" customWidth="1"/>
    <col min="15894" max="15894" width="8.26953125" customWidth="1"/>
    <col min="15895" max="15895" width="8.1796875" customWidth="1"/>
    <col min="15896" max="15897" width="8" customWidth="1"/>
    <col min="15898" max="15898" width="8.54296875" customWidth="1"/>
    <col min="16129" max="16129" width="9" customWidth="1"/>
    <col min="16130" max="16130" width="18.81640625" customWidth="1"/>
    <col min="16131" max="16131" width="15.26953125" customWidth="1"/>
    <col min="16132" max="16132" width="16.1796875" customWidth="1"/>
    <col min="16133" max="16133" width="14.26953125" customWidth="1"/>
    <col min="16134" max="16134" width="10.7265625" customWidth="1"/>
    <col min="16135" max="16135" width="10.54296875" customWidth="1"/>
    <col min="16136" max="16138" width="9.1796875" customWidth="1"/>
    <col min="16139" max="16139" width="14.453125" customWidth="1"/>
    <col min="16140" max="16140" width="18.1796875" customWidth="1"/>
    <col min="16141" max="16141" width="14.453125" customWidth="1"/>
    <col min="16142" max="16142" width="7.26953125" customWidth="1"/>
    <col min="16143" max="16143" width="14.453125" customWidth="1"/>
    <col min="16144" max="16144" width="9.26953125" customWidth="1"/>
    <col min="16145" max="16145" width="8.7265625" customWidth="1"/>
    <col min="16146" max="16146" width="8.1796875" customWidth="1"/>
    <col min="16147" max="16147" width="9.453125" customWidth="1"/>
    <col min="16148" max="16148" width="8.54296875" customWidth="1"/>
    <col min="16149" max="16149" width="7.81640625" customWidth="1"/>
    <col min="16150" max="16150" width="8.26953125" customWidth="1"/>
    <col min="16151" max="16151" width="8.1796875" customWidth="1"/>
    <col min="16152" max="16153" width="8" customWidth="1"/>
    <col min="16154" max="16154" width="8.54296875" customWidth="1"/>
  </cols>
  <sheetData>
    <row r="1" spans="1:28" ht="15" x14ac:dyDescent="0.35">
      <c r="A1" s="946" t="s">
        <v>47</v>
      </c>
      <c r="B1" s="946"/>
      <c r="C1" s="946"/>
      <c r="U1" s="947" t="s">
        <v>582</v>
      </c>
      <c r="V1" s="947"/>
      <c r="W1" s="947"/>
      <c r="X1" s="947"/>
      <c r="Y1" s="947"/>
      <c r="Z1" s="947"/>
    </row>
    <row r="2" spans="1:28" ht="15" x14ac:dyDescent="0.35">
      <c r="A2" s="941" t="s">
        <v>2</v>
      </c>
      <c r="B2" s="941"/>
      <c r="C2" s="941"/>
      <c r="Z2" s="409"/>
    </row>
    <row r="3" spans="1:28" ht="15" x14ac:dyDescent="0.35">
      <c r="A3" s="377"/>
      <c r="B3" s="377"/>
      <c r="C3" s="377"/>
      <c r="Z3" s="409"/>
    </row>
    <row r="4" spans="1:28" ht="20.25" customHeight="1" x14ac:dyDescent="0.35">
      <c r="A4" s="948" t="s">
        <v>603</v>
      </c>
      <c r="B4" s="948"/>
      <c r="C4" s="948"/>
      <c r="D4" s="948"/>
      <c r="E4" s="948"/>
      <c r="F4" s="948"/>
      <c r="G4" s="948"/>
      <c r="H4" s="948"/>
      <c r="I4" s="948"/>
      <c r="J4" s="948"/>
      <c r="K4" s="948"/>
      <c r="L4" s="948"/>
      <c r="M4" s="948"/>
      <c r="N4" s="948"/>
      <c r="O4" s="948"/>
      <c r="P4" s="948"/>
      <c r="Q4" s="948"/>
      <c r="R4" s="948"/>
      <c r="S4" s="948"/>
      <c r="T4" s="948"/>
      <c r="U4" s="948"/>
      <c r="V4" s="948"/>
      <c r="W4" s="948"/>
      <c r="X4" s="948"/>
      <c r="Y4" s="948"/>
      <c r="Z4" s="948"/>
    </row>
    <row r="5" spans="1:28" ht="20.25" hidden="1" customHeight="1" x14ac:dyDescent="0.35">
      <c r="A5" s="945" t="str">
        <f>+'NĐ31- Biểu 54- QT chi-cq'!A5</f>
        <v>(Kèm theo Quyết đinh số 892/QĐ-UBND ngày 07/4/2026 của UBND xã Đoàn Đào)</v>
      </c>
      <c r="B5" s="945"/>
      <c r="C5" s="945"/>
      <c r="D5" s="945"/>
      <c r="E5" s="945"/>
      <c r="F5" s="945"/>
      <c r="G5" s="945"/>
      <c r="H5" s="945"/>
      <c r="I5" s="945"/>
      <c r="J5" s="945"/>
      <c r="K5" s="945"/>
      <c r="L5" s="945"/>
      <c r="M5" s="945"/>
      <c r="N5" s="945"/>
      <c r="O5" s="945"/>
      <c r="P5" s="945"/>
      <c r="Q5" s="945"/>
      <c r="R5" s="945"/>
      <c r="S5" s="945"/>
      <c r="T5" s="945"/>
      <c r="U5" s="945"/>
      <c r="V5" s="945"/>
      <c r="W5" s="945"/>
      <c r="X5" s="945"/>
      <c r="Y5" s="945"/>
      <c r="Z5" s="945"/>
    </row>
    <row r="6" spans="1:28" ht="20.25" customHeight="1" x14ac:dyDescent="0.35">
      <c r="A6" s="945" t="e">
        <f>+'NĐ31- Biểu 54- QT chi-cq'!#REF!</f>
        <v>#REF!</v>
      </c>
      <c r="B6" s="945"/>
      <c r="C6" s="945"/>
      <c r="D6" s="945"/>
      <c r="E6" s="945"/>
      <c r="F6" s="945"/>
      <c r="G6" s="945"/>
      <c r="H6" s="945"/>
      <c r="I6" s="945"/>
      <c r="J6" s="945"/>
      <c r="K6" s="945"/>
      <c r="L6" s="945"/>
      <c r="M6" s="945"/>
      <c r="N6" s="945"/>
      <c r="O6" s="945"/>
      <c r="P6" s="945"/>
      <c r="Q6" s="945"/>
      <c r="R6" s="945"/>
      <c r="S6" s="945"/>
      <c r="T6" s="945"/>
      <c r="U6" s="945"/>
      <c r="V6" s="945"/>
      <c r="W6" s="945"/>
      <c r="X6" s="945"/>
      <c r="Y6" s="945"/>
      <c r="Z6" s="945"/>
    </row>
    <row r="7" spans="1:28" ht="14.25" customHeight="1" x14ac:dyDescent="0.35">
      <c r="X7" s="944" t="s">
        <v>191</v>
      </c>
      <c r="Y7" s="944"/>
      <c r="Z7" s="944"/>
    </row>
    <row r="8" spans="1:28" ht="24" customHeight="1" x14ac:dyDescent="0.35">
      <c r="A8" s="942" t="s">
        <v>192</v>
      </c>
      <c r="B8" s="942" t="s">
        <v>561</v>
      </c>
      <c r="C8" s="942" t="s">
        <v>404</v>
      </c>
      <c r="D8" s="942"/>
      <c r="E8" s="942"/>
      <c r="F8" s="942"/>
      <c r="G8" s="942"/>
      <c r="H8" s="942"/>
      <c r="I8" s="942"/>
      <c r="J8" s="942"/>
      <c r="K8" s="942" t="s">
        <v>382</v>
      </c>
      <c r="L8" s="942"/>
      <c r="M8" s="942"/>
      <c r="N8" s="942"/>
      <c r="O8" s="942"/>
      <c r="P8" s="942"/>
      <c r="Q8" s="942"/>
      <c r="R8" s="942"/>
      <c r="S8" s="942" t="s">
        <v>583</v>
      </c>
      <c r="T8" s="942"/>
      <c r="U8" s="942"/>
      <c r="V8" s="942"/>
      <c r="W8" s="942"/>
      <c r="X8" s="942"/>
      <c r="Y8" s="942"/>
      <c r="Z8" s="942"/>
    </row>
    <row r="9" spans="1:28" ht="24" customHeight="1" x14ac:dyDescent="0.35">
      <c r="A9" s="942"/>
      <c r="B9" s="942"/>
      <c r="C9" s="942" t="s">
        <v>5</v>
      </c>
      <c r="D9" s="942" t="s">
        <v>441</v>
      </c>
      <c r="E9" s="942" t="s">
        <v>180</v>
      </c>
      <c r="F9" s="942"/>
      <c r="G9" s="942"/>
      <c r="H9" s="942"/>
      <c r="I9" s="942"/>
      <c r="J9" s="942"/>
      <c r="K9" s="942" t="s">
        <v>5</v>
      </c>
      <c r="L9" s="942" t="s">
        <v>441</v>
      </c>
      <c r="M9" s="942" t="s">
        <v>180</v>
      </c>
      <c r="N9" s="942"/>
      <c r="O9" s="942"/>
      <c r="P9" s="942"/>
      <c r="Q9" s="942"/>
      <c r="R9" s="942"/>
      <c r="S9" s="942" t="s">
        <v>5</v>
      </c>
      <c r="T9" s="942" t="s">
        <v>441</v>
      </c>
      <c r="U9" s="942" t="s">
        <v>180</v>
      </c>
      <c r="V9" s="942"/>
      <c r="W9" s="942"/>
      <c r="X9" s="942"/>
      <c r="Y9" s="942"/>
      <c r="Z9" s="942"/>
    </row>
    <row r="10" spans="1:28" ht="24.75" customHeight="1" x14ac:dyDescent="0.35">
      <c r="A10" s="942"/>
      <c r="B10" s="942"/>
      <c r="C10" s="942"/>
      <c r="D10" s="942"/>
      <c r="E10" s="942" t="s">
        <v>5</v>
      </c>
      <c r="F10" s="942" t="s">
        <v>584</v>
      </c>
      <c r="G10" s="942"/>
      <c r="H10" s="942" t="s">
        <v>585</v>
      </c>
      <c r="I10" s="942" t="s">
        <v>586</v>
      </c>
      <c r="J10" s="942" t="s">
        <v>587</v>
      </c>
      <c r="K10" s="942"/>
      <c r="L10" s="942"/>
      <c r="M10" s="942" t="s">
        <v>5</v>
      </c>
      <c r="N10" s="942" t="s">
        <v>584</v>
      </c>
      <c r="O10" s="942"/>
      <c r="P10" s="942" t="s">
        <v>585</v>
      </c>
      <c r="Q10" s="942" t="s">
        <v>586</v>
      </c>
      <c r="R10" s="942" t="s">
        <v>587</v>
      </c>
      <c r="S10" s="942"/>
      <c r="T10" s="942"/>
      <c r="U10" s="942" t="s">
        <v>5</v>
      </c>
      <c r="V10" s="942" t="s">
        <v>584</v>
      </c>
      <c r="W10" s="942"/>
      <c r="X10" s="942" t="s">
        <v>585</v>
      </c>
      <c r="Y10" s="942" t="s">
        <v>586</v>
      </c>
      <c r="Z10" s="942" t="s">
        <v>587</v>
      </c>
    </row>
    <row r="11" spans="1:28" ht="133.5" customHeight="1" x14ac:dyDescent="0.35">
      <c r="A11" s="942"/>
      <c r="B11" s="942"/>
      <c r="C11" s="942"/>
      <c r="D11" s="942"/>
      <c r="E11" s="942"/>
      <c r="F11" s="410" t="s">
        <v>588</v>
      </c>
      <c r="G11" s="410" t="s">
        <v>589</v>
      </c>
      <c r="H11" s="942"/>
      <c r="I11" s="942"/>
      <c r="J11" s="942"/>
      <c r="K11" s="942"/>
      <c r="L11" s="942"/>
      <c r="M11" s="942"/>
      <c r="N11" s="410" t="s">
        <v>588</v>
      </c>
      <c r="O11" s="410" t="s">
        <v>589</v>
      </c>
      <c r="P11" s="942"/>
      <c r="Q11" s="942"/>
      <c r="R11" s="942"/>
      <c r="S11" s="942"/>
      <c r="T11" s="942"/>
      <c r="U11" s="942"/>
      <c r="V11" s="410" t="s">
        <v>588</v>
      </c>
      <c r="W11" s="410" t="s">
        <v>589</v>
      </c>
      <c r="X11" s="942"/>
      <c r="Y11" s="942"/>
      <c r="Z11" s="942"/>
    </row>
    <row r="12" spans="1:28" s="413" customFormat="1" ht="21.75" customHeight="1" x14ac:dyDescent="0.3">
      <c r="A12" s="411" t="s">
        <v>61</v>
      </c>
      <c r="B12" s="411" t="s">
        <v>62</v>
      </c>
      <c r="C12" s="411">
        <v>1</v>
      </c>
      <c r="D12" s="411">
        <v>2</v>
      </c>
      <c r="E12" s="411" t="s">
        <v>590</v>
      </c>
      <c r="F12" s="411">
        <v>4</v>
      </c>
      <c r="G12" s="411">
        <v>5</v>
      </c>
      <c r="H12" s="411">
        <v>6</v>
      </c>
      <c r="I12" s="411">
        <v>7</v>
      </c>
      <c r="J12" s="411">
        <v>8</v>
      </c>
      <c r="K12" s="411">
        <v>9</v>
      </c>
      <c r="L12" s="411">
        <v>10</v>
      </c>
      <c r="M12" s="411" t="s">
        <v>591</v>
      </c>
      <c r="N12" s="411">
        <v>12</v>
      </c>
      <c r="O12" s="411">
        <v>13</v>
      </c>
      <c r="P12" s="411">
        <v>14</v>
      </c>
      <c r="Q12" s="411">
        <v>15</v>
      </c>
      <c r="R12" s="411">
        <v>16</v>
      </c>
      <c r="S12" s="411" t="s">
        <v>592</v>
      </c>
      <c r="T12" s="411" t="s">
        <v>593</v>
      </c>
      <c r="U12" s="411" t="s">
        <v>594</v>
      </c>
      <c r="V12" s="411" t="s">
        <v>595</v>
      </c>
      <c r="W12" s="411" t="s">
        <v>596</v>
      </c>
      <c r="X12" s="411" t="s">
        <v>597</v>
      </c>
      <c r="Y12" s="411" t="s">
        <v>598</v>
      </c>
      <c r="Z12" s="411" t="s">
        <v>599</v>
      </c>
      <c r="AA12" s="412"/>
      <c r="AB12" s="412"/>
    </row>
    <row r="13" spans="1:28" s="418" customFormat="1" ht="38.25" customHeight="1" x14ac:dyDescent="0.35">
      <c r="A13" s="414"/>
      <c r="B13" s="414" t="s">
        <v>271</v>
      </c>
      <c r="C13" s="415">
        <f t="shared" ref="C13:R13" si="0">SUM(C14:C26)</f>
        <v>83736000000</v>
      </c>
      <c r="D13" s="415">
        <f t="shared" si="0"/>
        <v>83736000000</v>
      </c>
      <c r="E13" s="415">
        <f t="shared" si="0"/>
        <v>0</v>
      </c>
      <c r="F13" s="415">
        <f t="shared" si="0"/>
        <v>0</v>
      </c>
      <c r="G13" s="415">
        <f t="shared" si="0"/>
        <v>0</v>
      </c>
      <c r="H13" s="415">
        <f t="shared" si="0"/>
        <v>0</v>
      </c>
      <c r="I13" s="415">
        <f t="shared" si="0"/>
        <v>0</v>
      </c>
      <c r="J13" s="415">
        <f t="shared" si="0"/>
        <v>0</v>
      </c>
      <c r="K13" s="415">
        <f t="shared" si="0"/>
        <v>165340917554</v>
      </c>
      <c r="L13" s="415">
        <f t="shared" si="0"/>
        <v>83736000000</v>
      </c>
      <c r="M13" s="415">
        <f t="shared" si="0"/>
        <v>81604917554</v>
      </c>
      <c r="N13" s="415">
        <f t="shared" si="0"/>
        <v>0</v>
      </c>
      <c r="O13" s="415">
        <f t="shared" si="0"/>
        <v>81604917554</v>
      </c>
      <c r="P13" s="415">
        <f t="shared" si="0"/>
        <v>0</v>
      </c>
      <c r="Q13" s="415">
        <f t="shared" si="0"/>
        <v>0</v>
      </c>
      <c r="R13" s="415">
        <f t="shared" si="0"/>
        <v>0</v>
      </c>
      <c r="S13" s="416">
        <f>+K13/C13</f>
        <v>1.9745499851199007</v>
      </c>
      <c r="T13" s="417">
        <f t="shared" ref="T13:T26" si="1">L13/D13</f>
        <v>1</v>
      </c>
      <c r="U13" s="415"/>
      <c r="V13" s="415"/>
      <c r="W13" s="415"/>
      <c r="X13" s="415"/>
      <c r="Y13" s="415"/>
      <c r="Z13" s="415"/>
    </row>
    <row r="14" spans="1:28" s="72" customFormat="1" ht="38.25" customHeight="1" x14ac:dyDescent="0.3">
      <c r="A14" s="419">
        <v>1</v>
      </c>
      <c r="B14" s="420" t="s">
        <v>569</v>
      </c>
      <c r="C14" s="421">
        <f>D14+E14</f>
        <v>5806000000</v>
      </c>
      <c r="D14" s="421">
        <v>5806000000</v>
      </c>
      <c r="E14" s="422">
        <f t="shared" ref="E14:E26" si="2">F14+G14</f>
        <v>0</v>
      </c>
      <c r="F14" s="421"/>
      <c r="G14" s="422"/>
      <c r="H14" s="422"/>
      <c r="I14" s="421"/>
      <c r="J14" s="422"/>
      <c r="K14" s="422">
        <f>L14+M14</f>
        <v>10141202397</v>
      </c>
      <c r="L14" s="421">
        <v>5806000000</v>
      </c>
      <c r="M14" s="422">
        <f>SUM(N14:R14)</f>
        <v>4335202397</v>
      </c>
      <c r="N14" s="422"/>
      <c r="O14" s="422">
        <v>4335202397</v>
      </c>
      <c r="P14" s="422"/>
      <c r="Q14" s="422"/>
      <c r="R14" s="422"/>
      <c r="S14" s="423">
        <f>K14/C14</f>
        <v>1.7466762654150878</v>
      </c>
      <c r="T14" s="424">
        <f>L14/D14</f>
        <v>1</v>
      </c>
      <c r="U14" s="424"/>
      <c r="V14" s="425"/>
      <c r="W14" s="422"/>
      <c r="X14" s="422"/>
      <c r="Y14" s="422"/>
      <c r="Z14" s="422"/>
    </row>
    <row r="15" spans="1:28" s="72" customFormat="1" ht="38.25" customHeight="1" x14ac:dyDescent="0.3">
      <c r="A15" s="426">
        <v>2</v>
      </c>
      <c r="B15" s="427" t="s">
        <v>570</v>
      </c>
      <c r="C15" s="428">
        <f t="shared" ref="C15:C26" si="3">D15+E15</f>
        <v>6692000000</v>
      </c>
      <c r="D15" s="428">
        <v>6692000000</v>
      </c>
      <c r="E15" s="429">
        <f>F15+G15</f>
        <v>0</v>
      </c>
      <c r="F15" s="428"/>
      <c r="G15" s="429"/>
      <c r="H15" s="429"/>
      <c r="I15" s="428"/>
      <c r="J15" s="429"/>
      <c r="K15" s="429">
        <f t="shared" ref="K15:K26" si="4">L15+M15</f>
        <v>17776777283</v>
      </c>
      <c r="L15" s="428">
        <v>6692000000</v>
      </c>
      <c r="M15" s="429">
        <f t="shared" ref="M15:M26" si="5">SUM(N15:R15)</f>
        <v>11084777283</v>
      </c>
      <c r="N15" s="429"/>
      <c r="O15" s="429">
        <v>11084777283</v>
      </c>
      <c r="P15" s="429"/>
      <c r="Q15" s="429"/>
      <c r="R15" s="429"/>
      <c r="S15" s="430">
        <f t="shared" ref="S15:S26" si="6">K15/C15</f>
        <v>2.6564221881350867</v>
      </c>
      <c r="T15" s="431">
        <f t="shared" si="1"/>
        <v>1</v>
      </c>
      <c r="U15" s="429"/>
      <c r="V15" s="429"/>
      <c r="W15" s="429"/>
      <c r="X15" s="429"/>
      <c r="Y15" s="429"/>
      <c r="Z15" s="429"/>
    </row>
    <row r="16" spans="1:28" s="72" customFormat="1" ht="38.25" customHeight="1" x14ac:dyDescent="0.3">
      <c r="A16" s="426">
        <v>3</v>
      </c>
      <c r="B16" s="427" t="s">
        <v>571</v>
      </c>
      <c r="C16" s="428">
        <f t="shared" si="3"/>
        <v>6441500000</v>
      </c>
      <c r="D16" s="428">
        <v>6441500000</v>
      </c>
      <c r="E16" s="429">
        <f t="shared" si="2"/>
        <v>0</v>
      </c>
      <c r="F16" s="428"/>
      <c r="G16" s="429"/>
      <c r="H16" s="429"/>
      <c r="I16" s="428"/>
      <c r="J16" s="429"/>
      <c r="K16" s="429">
        <f t="shared" si="4"/>
        <v>10388655000</v>
      </c>
      <c r="L16" s="428">
        <v>6441500000</v>
      </c>
      <c r="M16" s="429">
        <f t="shared" si="5"/>
        <v>3947155000</v>
      </c>
      <c r="N16" s="429"/>
      <c r="O16" s="429">
        <v>3947155000</v>
      </c>
      <c r="P16" s="429"/>
      <c r="Q16" s="429"/>
      <c r="R16" s="429"/>
      <c r="S16" s="430">
        <f t="shared" si="6"/>
        <v>1.6127695412559186</v>
      </c>
      <c r="T16" s="431">
        <f t="shared" si="1"/>
        <v>1</v>
      </c>
      <c r="U16" s="429"/>
      <c r="V16" s="429"/>
      <c r="W16" s="429"/>
      <c r="X16" s="429"/>
      <c r="Y16" s="429"/>
      <c r="Z16" s="429"/>
    </row>
    <row r="17" spans="1:28" s="72" customFormat="1" ht="38.25" customHeight="1" x14ac:dyDescent="0.3">
      <c r="A17" s="426">
        <v>4</v>
      </c>
      <c r="B17" s="427" t="s">
        <v>572</v>
      </c>
      <c r="C17" s="428">
        <f t="shared" si="3"/>
        <v>6609000000</v>
      </c>
      <c r="D17" s="428">
        <v>6609000000</v>
      </c>
      <c r="E17" s="429">
        <f t="shared" si="2"/>
        <v>0</v>
      </c>
      <c r="F17" s="428"/>
      <c r="G17" s="429"/>
      <c r="H17" s="429"/>
      <c r="I17" s="428"/>
      <c r="J17" s="429"/>
      <c r="K17" s="429">
        <f t="shared" si="4"/>
        <v>13724936000</v>
      </c>
      <c r="L17" s="428">
        <v>6609000000</v>
      </c>
      <c r="M17" s="429">
        <f t="shared" si="5"/>
        <v>7115936000</v>
      </c>
      <c r="N17" s="429"/>
      <c r="O17" s="429">
        <v>7115936000</v>
      </c>
      <c r="P17" s="429"/>
      <c r="Q17" s="429"/>
      <c r="R17" s="429"/>
      <c r="S17" s="430">
        <f t="shared" si="6"/>
        <v>2.0767038886367075</v>
      </c>
      <c r="T17" s="431">
        <f t="shared" si="1"/>
        <v>1</v>
      </c>
      <c r="U17" s="429"/>
      <c r="V17" s="429"/>
      <c r="W17" s="429"/>
      <c r="X17" s="429"/>
      <c r="Y17" s="429"/>
      <c r="Z17" s="429"/>
    </row>
    <row r="18" spans="1:28" s="72" customFormat="1" ht="38.25" customHeight="1" x14ac:dyDescent="0.3">
      <c r="A18" s="426">
        <v>5</v>
      </c>
      <c r="B18" s="427" t="s">
        <v>573</v>
      </c>
      <c r="C18" s="428">
        <f t="shared" si="3"/>
        <v>4059000000</v>
      </c>
      <c r="D18" s="428">
        <v>4059000000</v>
      </c>
      <c r="E18" s="429">
        <f t="shared" si="2"/>
        <v>0</v>
      </c>
      <c r="F18" s="428"/>
      <c r="G18" s="429"/>
      <c r="H18" s="429"/>
      <c r="I18" s="428"/>
      <c r="J18" s="429"/>
      <c r="K18" s="429">
        <f t="shared" si="4"/>
        <v>9525123000</v>
      </c>
      <c r="L18" s="428">
        <v>4059000000</v>
      </c>
      <c r="M18" s="429">
        <f t="shared" si="5"/>
        <v>5466123000</v>
      </c>
      <c r="N18" s="429"/>
      <c r="O18" s="429">
        <v>5466123000</v>
      </c>
      <c r="P18" s="429"/>
      <c r="Q18" s="429"/>
      <c r="R18" s="429"/>
      <c r="S18" s="430">
        <f t="shared" si="6"/>
        <v>2.3466674057649666</v>
      </c>
      <c r="T18" s="431">
        <f t="shared" si="1"/>
        <v>1</v>
      </c>
      <c r="U18" s="429"/>
      <c r="V18" s="429"/>
      <c r="W18" s="429"/>
      <c r="X18" s="429"/>
      <c r="Y18" s="429"/>
      <c r="Z18" s="429"/>
    </row>
    <row r="19" spans="1:28" s="72" customFormat="1" ht="38.25" customHeight="1" x14ac:dyDescent="0.3">
      <c r="A19" s="426">
        <v>6</v>
      </c>
      <c r="B19" s="427" t="s">
        <v>574</v>
      </c>
      <c r="C19" s="428">
        <f t="shared" si="3"/>
        <v>6190000000</v>
      </c>
      <c r="D19" s="428">
        <v>6190000000</v>
      </c>
      <c r="E19" s="429">
        <f t="shared" si="2"/>
        <v>0</v>
      </c>
      <c r="F19" s="428"/>
      <c r="G19" s="429"/>
      <c r="H19" s="429"/>
      <c r="I19" s="428"/>
      <c r="J19" s="429"/>
      <c r="K19" s="429">
        <f t="shared" si="4"/>
        <v>12256127829</v>
      </c>
      <c r="L19" s="428">
        <v>6190000000</v>
      </c>
      <c r="M19" s="429">
        <f t="shared" si="5"/>
        <v>6066127829</v>
      </c>
      <c r="N19" s="429"/>
      <c r="O19" s="429">
        <v>6066127829</v>
      </c>
      <c r="P19" s="429"/>
      <c r="Q19" s="429"/>
      <c r="R19" s="429"/>
      <c r="S19" s="430">
        <f t="shared" si="6"/>
        <v>1.9799883407108239</v>
      </c>
      <c r="T19" s="431">
        <f t="shared" si="1"/>
        <v>1</v>
      </c>
      <c r="U19" s="429"/>
      <c r="V19" s="429"/>
      <c r="W19" s="429"/>
      <c r="X19" s="429"/>
      <c r="Y19" s="429"/>
      <c r="Z19" s="429"/>
    </row>
    <row r="20" spans="1:28" s="72" customFormat="1" ht="38.25" customHeight="1" x14ac:dyDescent="0.3">
      <c r="A20" s="426">
        <v>7</v>
      </c>
      <c r="B20" s="427" t="s">
        <v>575</v>
      </c>
      <c r="C20" s="428">
        <f t="shared" si="3"/>
        <v>7127500000</v>
      </c>
      <c r="D20" s="428">
        <v>7127500000</v>
      </c>
      <c r="E20" s="429">
        <f t="shared" si="2"/>
        <v>0</v>
      </c>
      <c r="F20" s="428"/>
      <c r="G20" s="429"/>
      <c r="H20" s="429"/>
      <c r="I20" s="428"/>
      <c r="J20" s="429"/>
      <c r="K20" s="429">
        <f t="shared" si="4"/>
        <v>12892206000</v>
      </c>
      <c r="L20" s="428">
        <v>7127500000</v>
      </c>
      <c r="M20" s="429">
        <f t="shared" si="5"/>
        <v>5764706000</v>
      </c>
      <c r="N20" s="429"/>
      <c r="O20" s="429">
        <v>5764706000</v>
      </c>
      <c r="P20" s="429"/>
      <c r="Q20" s="429"/>
      <c r="R20" s="429"/>
      <c r="S20" s="430">
        <f t="shared" si="6"/>
        <v>1.8087977551736234</v>
      </c>
      <c r="T20" s="431">
        <f t="shared" si="1"/>
        <v>1</v>
      </c>
      <c r="U20" s="429"/>
      <c r="V20" s="429"/>
      <c r="W20" s="429"/>
      <c r="X20" s="429"/>
      <c r="Y20" s="429"/>
      <c r="Z20" s="429"/>
    </row>
    <row r="21" spans="1:28" s="72" customFormat="1" ht="38.25" customHeight="1" x14ac:dyDescent="0.3">
      <c r="A21" s="426">
        <v>8</v>
      </c>
      <c r="B21" s="427" t="s">
        <v>576</v>
      </c>
      <c r="C21" s="428">
        <f t="shared" si="3"/>
        <v>7838000000</v>
      </c>
      <c r="D21" s="428">
        <v>7838000000</v>
      </c>
      <c r="E21" s="429">
        <f t="shared" si="2"/>
        <v>0</v>
      </c>
      <c r="F21" s="428"/>
      <c r="G21" s="429"/>
      <c r="H21" s="429"/>
      <c r="I21" s="428"/>
      <c r="J21" s="429"/>
      <c r="K21" s="429">
        <f t="shared" si="4"/>
        <v>16511152545</v>
      </c>
      <c r="L21" s="428">
        <v>7838000000</v>
      </c>
      <c r="M21" s="429">
        <f t="shared" si="5"/>
        <v>8673152545</v>
      </c>
      <c r="N21" s="429"/>
      <c r="O21" s="429">
        <v>8673152545</v>
      </c>
      <c r="P21" s="429"/>
      <c r="Q21" s="429"/>
      <c r="R21" s="429"/>
      <c r="S21" s="430">
        <f t="shared" si="6"/>
        <v>2.1065517408777747</v>
      </c>
      <c r="T21" s="431">
        <f t="shared" si="1"/>
        <v>1</v>
      </c>
      <c r="U21" s="429"/>
      <c r="V21" s="429"/>
      <c r="W21" s="429"/>
      <c r="X21" s="429"/>
      <c r="Y21" s="429"/>
      <c r="Z21" s="429"/>
    </row>
    <row r="22" spans="1:28" s="72" customFormat="1" ht="38.25" customHeight="1" x14ac:dyDescent="0.3">
      <c r="A22" s="426">
        <v>9</v>
      </c>
      <c r="B22" s="427" t="s">
        <v>577</v>
      </c>
      <c r="C22" s="428">
        <f t="shared" si="3"/>
        <v>5289500000</v>
      </c>
      <c r="D22" s="428">
        <v>5289500000</v>
      </c>
      <c r="E22" s="429">
        <f t="shared" si="2"/>
        <v>0</v>
      </c>
      <c r="F22" s="428"/>
      <c r="G22" s="429"/>
      <c r="H22" s="429"/>
      <c r="I22" s="428"/>
      <c r="J22" s="429"/>
      <c r="K22" s="429">
        <f t="shared" si="4"/>
        <v>9946955000</v>
      </c>
      <c r="L22" s="428">
        <v>5289500000</v>
      </c>
      <c r="M22" s="429">
        <f t="shared" si="5"/>
        <v>4657455000</v>
      </c>
      <c r="N22" s="429"/>
      <c r="O22" s="429">
        <v>4657455000</v>
      </c>
      <c r="P22" s="429"/>
      <c r="Q22" s="429"/>
      <c r="R22" s="429"/>
      <c r="S22" s="430">
        <f t="shared" si="6"/>
        <v>1.8805094999527365</v>
      </c>
      <c r="T22" s="431">
        <f t="shared" si="1"/>
        <v>1</v>
      </c>
      <c r="U22" s="429"/>
      <c r="V22" s="429"/>
      <c r="W22" s="429"/>
      <c r="X22" s="429"/>
      <c r="Y22" s="429"/>
      <c r="Z22" s="429"/>
    </row>
    <row r="23" spans="1:28" s="72" customFormat="1" ht="38.25" customHeight="1" x14ac:dyDescent="0.3">
      <c r="A23" s="426">
        <v>10</v>
      </c>
      <c r="B23" s="427" t="s">
        <v>578</v>
      </c>
      <c r="C23" s="428">
        <f t="shared" si="3"/>
        <v>10671000000</v>
      </c>
      <c r="D23" s="428">
        <v>10671000000</v>
      </c>
      <c r="E23" s="429">
        <f t="shared" si="2"/>
        <v>0</v>
      </c>
      <c r="F23" s="428"/>
      <c r="G23" s="429"/>
      <c r="H23" s="429"/>
      <c r="I23" s="428"/>
      <c r="J23" s="429"/>
      <c r="K23" s="429">
        <f t="shared" si="4"/>
        <v>17739822800</v>
      </c>
      <c r="L23" s="428">
        <v>10671000000</v>
      </c>
      <c r="M23" s="429">
        <f t="shared" si="5"/>
        <v>7068822800</v>
      </c>
      <c r="N23" s="429"/>
      <c r="O23" s="429">
        <v>7068822800</v>
      </c>
      <c r="P23" s="429"/>
      <c r="Q23" s="429"/>
      <c r="R23" s="429"/>
      <c r="S23" s="430">
        <f t="shared" si="6"/>
        <v>1.662433024083966</v>
      </c>
      <c r="T23" s="431">
        <f t="shared" si="1"/>
        <v>1</v>
      </c>
      <c r="U23" s="429"/>
      <c r="V23" s="429"/>
      <c r="W23" s="429"/>
      <c r="X23" s="429"/>
      <c r="Y23" s="429"/>
      <c r="Z23" s="429"/>
    </row>
    <row r="24" spans="1:28" s="72" customFormat="1" ht="38.25" customHeight="1" x14ac:dyDescent="0.3">
      <c r="A24" s="426">
        <v>11</v>
      </c>
      <c r="B24" s="427" t="s">
        <v>579</v>
      </c>
      <c r="C24" s="428">
        <f t="shared" si="3"/>
        <v>5375000000</v>
      </c>
      <c r="D24" s="428">
        <v>5375000000</v>
      </c>
      <c r="E24" s="429">
        <f t="shared" si="2"/>
        <v>0</v>
      </c>
      <c r="F24" s="428"/>
      <c r="G24" s="429"/>
      <c r="H24" s="429"/>
      <c r="I24" s="428"/>
      <c r="J24" s="429"/>
      <c r="K24" s="429">
        <f t="shared" si="4"/>
        <v>11780006100</v>
      </c>
      <c r="L24" s="428">
        <v>5375000000</v>
      </c>
      <c r="M24" s="429">
        <f t="shared" si="5"/>
        <v>6405006100</v>
      </c>
      <c r="N24" s="429"/>
      <c r="O24" s="429">
        <v>6405006100</v>
      </c>
      <c r="P24" s="429"/>
      <c r="Q24" s="429"/>
      <c r="R24" s="429"/>
      <c r="S24" s="430">
        <f t="shared" si="6"/>
        <v>2.1916290418604651</v>
      </c>
      <c r="T24" s="431">
        <f t="shared" si="1"/>
        <v>1</v>
      </c>
      <c r="U24" s="429"/>
      <c r="V24" s="429"/>
      <c r="W24" s="429"/>
      <c r="X24" s="429"/>
      <c r="Y24" s="429"/>
      <c r="Z24" s="429"/>
    </row>
    <row r="25" spans="1:28" s="72" customFormat="1" ht="38.25" customHeight="1" x14ac:dyDescent="0.3">
      <c r="A25" s="426">
        <v>12</v>
      </c>
      <c r="B25" s="427" t="s">
        <v>580</v>
      </c>
      <c r="C25" s="428">
        <f t="shared" si="3"/>
        <v>4989000000</v>
      </c>
      <c r="D25" s="428">
        <v>4989000000</v>
      </c>
      <c r="E25" s="429">
        <f t="shared" si="2"/>
        <v>0</v>
      </c>
      <c r="F25" s="428"/>
      <c r="G25" s="429"/>
      <c r="H25" s="429"/>
      <c r="I25" s="428"/>
      <c r="J25" s="429"/>
      <c r="K25" s="429">
        <f t="shared" si="4"/>
        <v>10273754800</v>
      </c>
      <c r="L25" s="428">
        <v>4989000000</v>
      </c>
      <c r="M25" s="429">
        <f t="shared" si="5"/>
        <v>5284754800</v>
      </c>
      <c r="N25" s="429"/>
      <c r="O25" s="429">
        <v>5284754800</v>
      </c>
      <c r="P25" s="429"/>
      <c r="Q25" s="429"/>
      <c r="R25" s="429"/>
      <c r="S25" s="430">
        <f t="shared" si="6"/>
        <v>2.0592813790338744</v>
      </c>
      <c r="T25" s="431">
        <f t="shared" si="1"/>
        <v>1</v>
      </c>
      <c r="U25" s="429"/>
      <c r="V25" s="429"/>
      <c r="W25" s="429"/>
      <c r="X25" s="429"/>
      <c r="Y25" s="429"/>
      <c r="Z25" s="429"/>
    </row>
    <row r="26" spans="1:28" s="72" customFormat="1" ht="38.25" customHeight="1" x14ac:dyDescent="0.3">
      <c r="A26" s="432">
        <v>13</v>
      </c>
      <c r="B26" s="433" t="s">
        <v>581</v>
      </c>
      <c r="C26" s="434">
        <f t="shared" si="3"/>
        <v>6648500000</v>
      </c>
      <c r="D26" s="434">
        <v>6648500000</v>
      </c>
      <c r="E26" s="435">
        <f t="shared" si="2"/>
        <v>0</v>
      </c>
      <c r="F26" s="434"/>
      <c r="G26" s="435"/>
      <c r="H26" s="435"/>
      <c r="I26" s="434"/>
      <c r="J26" s="435"/>
      <c r="K26" s="435">
        <f t="shared" si="4"/>
        <v>12384198800</v>
      </c>
      <c r="L26" s="434">
        <v>6648500000</v>
      </c>
      <c r="M26" s="435">
        <f t="shared" si="5"/>
        <v>5735698800</v>
      </c>
      <c r="N26" s="435"/>
      <c r="O26" s="435">
        <v>5735698800</v>
      </c>
      <c r="P26" s="435"/>
      <c r="Q26" s="435"/>
      <c r="R26" s="435"/>
      <c r="S26" s="436">
        <f t="shared" si="6"/>
        <v>1.8627056930134618</v>
      </c>
      <c r="T26" s="437">
        <f t="shared" si="1"/>
        <v>1</v>
      </c>
      <c r="U26" s="435"/>
      <c r="V26" s="435"/>
      <c r="W26" s="435"/>
      <c r="X26" s="435"/>
      <c r="Y26" s="435"/>
      <c r="Z26" s="435"/>
    </row>
    <row r="27" spans="1:28" s="373" customFormat="1" ht="17.5" hidden="1" x14ac:dyDescent="0.35">
      <c r="A27" s="438"/>
      <c r="B27" s="439"/>
      <c r="C27" s="439"/>
      <c r="D27" s="439"/>
      <c r="E27" s="439"/>
      <c r="F27" s="439"/>
      <c r="G27" s="439"/>
      <c r="H27" s="439"/>
      <c r="I27" s="439"/>
      <c r="J27" s="439"/>
      <c r="K27" s="439"/>
      <c r="L27" s="439"/>
      <c r="M27" s="439"/>
      <c r="N27" s="439"/>
      <c r="O27" s="439"/>
      <c r="P27" s="439"/>
      <c r="Q27" s="439"/>
      <c r="R27" s="439"/>
      <c r="S27" s="439"/>
      <c r="T27" s="439"/>
      <c r="U27" s="439"/>
      <c r="V27" s="439"/>
      <c r="W27" s="439"/>
      <c r="X27" s="439"/>
      <c r="Y27" s="439"/>
      <c r="Z27" s="439"/>
      <c r="AA27" s="439"/>
      <c r="AB27" s="439"/>
    </row>
    <row r="28" spans="1:28" s="373" customFormat="1" ht="18.75" hidden="1" customHeight="1" x14ac:dyDescent="0.35">
      <c r="A28" s="439"/>
      <c r="B28" s="439"/>
      <c r="C28" s="439"/>
      <c r="D28" s="439"/>
      <c r="E28" s="439"/>
      <c r="F28" s="439"/>
      <c r="G28" s="439"/>
      <c r="H28" s="439"/>
      <c r="I28" s="439"/>
      <c r="J28" s="439"/>
      <c r="K28" s="439"/>
      <c r="L28" s="439"/>
      <c r="M28" s="439"/>
      <c r="N28" s="439"/>
      <c r="O28" s="439"/>
      <c r="P28" s="439"/>
      <c r="Q28" s="943" t="e">
        <f>+'NĐ31- Biểu 58'!N30</f>
        <v>#REF!</v>
      </c>
      <c r="R28" s="943"/>
      <c r="S28" s="943"/>
      <c r="T28" s="943"/>
      <c r="U28" s="943"/>
      <c r="V28" s="943"/>
      <c r="W28" s="943"/>
      <c r="X28" s="943"/>
      <c r="Y28" s="943"/>
      <c r="Z28" s="943"/>
      <c r="AA28" s="439"/>
      <c r="AB28" s="439"/>
    </row>
    <row r="29" spans="1:28" s="373" customFormat="1" ht="18.75" hidden="1" customHeight="1" x14ac:dyDescent="0.35">
      <c r="A29" s="439"/>
      <c r="B29" s="439"/>
      <c r="C29" s="439"/>
      <c r="D29" s="439"/>
      <c r="E29" s="439"/>
      <c r="F29" s="439"/>
      <c r="G29" s="439"/>
      <c r="H29" s="439"/>
      <c r="I29" s="439"/>
      <c r="J29" s="439"/>
      <c r="K29" s="439"/>
      <c r="L29" s="439"/>
      <c r="M29" s="439"/>
      <c r="N29" s="439"/>
      <c r="O29" s="439"/>
      <c r="P29" s="439"/>
      <c r="Q29" s="845" t="s">
        <v>41</v>
      </c>
      <c r="R29" s="845"/>
      <c r="S29" s="845"/>
      <c r="T29" s="845"/>
      <c r="U29" s="845"/>
      <c r="V29" s="845"/>
      <c r="W29" s="845"/>
      <c r="X29" s="845"/>
      <c r="Y29" s="845"/>
      <c r="Z29" s="845"/>
      <c r="AA29" s="439"/>
      <c r="AB29" s="439"/>
    </row>
    <row r="30" spans="1:28" s="373" customFormat="1" ht="18.75" hidden="1" customHeight="1" x14ac:dyDescent="0.35">
      <c r="A30" s="439"/>
      <c r="B30" s="439"/>
      <c r="C30" s="439"/>
      <c r="D30" s="439"/>
      <c r="E30" s="439"/>
      <c r="F30" s="439"/>
      <c r="G30" s="439"/>
      <c r="H30" s="439"/>
      <c r="I30" s="439"/>
      <c r="J30" s="439"/>
      <c r="K30" s="439"/>
      <c r="L30" s="439"/>
      <c r="M30" s="439"/>
      <c r="N30" s="439"/>
      <c r="O30" s="439"/>
      <c r="P30" s="439"/>
      <c r="Q30" s="845" t="s">
        <v>43</v>
      </c>
      <c r="R30" s="845"/>
      <c r="S30" s="845"/>
      <c r="T30" s="845"/>
      <c r="U30" s="845"/>
      <c r="V30" s="845"/>
      <c r="W30" s="845"/>
      <c r="X30" s="845"/>
      <c r="Y30" s="845"/>
      <c r="Z30" s="845"/>
      <c r="AA30" s="439"/>
      <c r="AB30" s="439"/>
    </row>
    <row r="31" spans="1:28" s="373" customFormat="1" ht="18" hidden="1" x14ac:dyDescent="0.35">
      <c r="A31" s="439"/>
      <c r="B31" s="439"/>
      <c r="C31" s="439"/>
      <c r="D31" s="439"/>
      <c r="E31" s="439"/>
      <c r="F31" s="439"/>
      <c r="G31" s="439"/>
      <c r="H31" s="439"/>
      <c r="I31" s="439"/>
      <c r="J31" s="439"/>
      <c r="K31" s="439"/>
      <c r="L31" s="439"/>
      <c r="M31" s="439"/>
      <c r="N31" s="439"/>
      <c r="O31" s="439"/>
      <c r="P31" s="439"/>
      <c r="Q31" s="439"/>
      <c r="R31" s="439"/>
      <c r="S31" s="439"/>
      <c r="T31" s="439"/>
      <c r="U31" s="337"/>
      <c r="V31" s="337"/>
      <c r="W31" s="337"/>
      <c r="X31" s="337"/>
      <c r="Y31" s="337"/>
      <c r="Z31" s="372"/>
      <c r="AA31" s="439"/>
      <c r="AB31" s="439"/>
    </row>
    <row r="32" spans="1:28" s="373" customFormat="1" ht="18" hidden="1" x14ac:dyDescent="0.35">
      <c r="A32" s="439"/>
      <c r="B32" s="439"/>
      <c r="C32" s="439"/>
      <c r="D32" s="439"/>
      <c r="E32" s="439"/>
      <c r="F32" s="439"/>
      <c r="G32" s="439"/>
      <c r="H32" s="439"/>
      <c r="I32" s="439"/>
      <c r="J32" s="439"/>
      <c r="K32" s="439"/>
      <c r="L32" s="439"/>
      <c r="M32" s="439"/>
      <c r="N32" s="439"/>
      <c r="O32" s="439"/>
      <c r="P32" s="439"/>
      <c r="Q32" s="439"/>
      <c r="R32" s="439"/>
      <c r="S32" s="439"/>
      <c r="T32" s="439"/>
      <c r="U32" s="337"/>
      <c r="V32" s="337"/>
      <c r="W32" s="337"/>
      <c r="X32" s="337"/>
      <c r="Y32" s="337"/>
      <c r="Z32" s="372"/>
      <c r="AA32" s="439"/>
      <c r="AB32" s="439"/>
    </row>
    <row r="33" spans="1:28" s="373" customFormat="1" ht="18" hidden="1" x14ac:dyDescent="0.35">
      <c r="A33" s="439"/>
      <c r="B33" s="439"/>
      <c r="C33" s="439"/>
      <c r="D33" s="439"/>
      <c r="E33" s="439"/>
      <c r="F33" s="439"/>
      <c r="G33" s="439"/>
      <c r="H33" s="439"/>
      <c r="I33" s="439"/>
      <c r="J33" s="439"/>
      <c r="K33" s="439"/>
      <c r="L33" s="439"/>
      <c r="M33" s="439"/>
      <c r="N33" s="439"/>
      <c r="O33" s="439"/>
      <c r="P33" s="439"/>
      <c r="Q33" s="439"/>
      <c r="R33" s="439"/>
      <c r="S33" s="439"/>
      <c r="T33" s="439"/>
      <c r="U33" s="337"/>
      <c r="V33" s="337"/>
      <c r="W33" s="337"/>
      <c r="X33" s="337"/>
      <c r="Y33" s="337"/>
      <c r="Z33" s="372"/>
      <c r="AA33" s="439"/>
      <c r="AB33" s="439"/>
    </row>
    <row r="34" spans="1:28" s="373" customFormat="1" ht="30.75" hidden="1" customHeight="1" x14ac:dyDescent="0.35">
      <c r="A34" s="439"/>
      <c r="B34" s="439"/>
      <c r="C34" s="439"/>
      <c r="D34" s="439"/>
      <c r="E34" s="439"/>
      <c r="F34" s="439"/>
      <c r="G34" s="439"/>
      <c r="H34" s="439"/>
      <c r="I34" s="439"/>
      <c r="J34" s="439"/>
      <c r="K34" s="439"/>
      <c r="L34" s="439"/>
      <c r="M34" s="439"/>
      <c r="N34" s="439"/>
      <c r="O34" s="439"/>
      <c r="P34" s="439"/>
      <c r="Q34" s="439"/>
      <c r="R34" s="439"/>
      <c r="S34" s="439"/>
      <c r="T34" s="439"/>
      <c r="U34" s="337"/>
      <c r="V34" s="337"/>
      <c r="W34" s="337"/>
      <c r="X34" s="337"/>
      <c r="Y34" s="337"/>
      <c r="Z34" s="372"/>
      <c r="AA34" s="439"/>
      <c r="AB34" s="439"/>
    </row>
    <row r="35" spans="1:28" s="373" customFormat="1" ht="18" hidden="1" x14ac:dyDescent="0.35">
      <c r="A35" s="439"/>
      <c r="B35" s="439"/>
      <c r="C35" s="439"/>
      <c r="D35" s="439"/>
      <c r="E35" s="439"/>
      <c r="F35" s="439"/>
      <c r="G35" s="439"/>
      <c r="H35" s="439"/>
      <c r="I35" s="439"/>
      <c r="J35" s="439"/>
      <c r="K35" s="439"/>
      <c r="L35" s="439"/>
      <c r="M35" s="439"/>
      <c r="N35" s="439"/>
      <c r="O35" s="439"/>
      <c r="P35" s="439"/>
      <c r="Q35" s="439"/>
      <c r="R35" s="439"/>
      <c r="S35" s="439"/>
      <c r="T35" s="439"/>
      <c r="U35" s="337"/>
      <c r="V35" s="337"/>
      <c r="W35" s="337"/>
      <c r="X35" s="337"/>
      <c r="Y35" s="337"/>
      <c r="Z35" s="372"/>
      <c r="AA35" s="439"/>
      <c r="AB35" s="439"/>
    </row>
    <row r="36" spans="1:28" s="373" customFormat="1" ht="18" hidden="1" x14ac:dyDescent="0.35">
      <c r="A36" s="439"/>
      <c r="B36" s="439"/>
      <c r="C36" s="439"/>
      <c r="D36" s="439"/>
      <c r="E36" s="439"/>
      <c r="F36" s="439"/>
      <c r="G36" s="439"/>
      <c r="H36" s="439"/>
      <c r="I36" s="439"/>
      <c r="J36" s="439"/>
      <c r="K36" s="439"/>
      <c r="L36" s="439"/>
      <c r="M36" s="439"/>
      <c r="N36" s="439"/>
      <c r="O36" s="439"/>
      <c r="P36" s="439"/>
      <c r="Q36" s="439"/>
      <c r="R36" s="439"/>
      <c r="S36" s="439"/>
      <c r="T36" s="439"/>
      <c r="U36" s="342"/>
      <c r="V36" s="342"/>
      <c r="W36" s="342"/>
      <c r="X36" s="342"/>
      <c r="Y36" s="342"/>
      <c r="Z36" s="372"/>
      <c r="AA36" s="439"/>
      <c r="AB36" s="439"/>
    </row>
    <row r="37" spans="1:28" s="373" customFormat="1" ht="18" hidden="1" x14ac:dyDescent="0.35">
      <c r="A37" s="439"/>
      <c r="B37" s="439"/>
      <c r="C37" s="439"/>
      <c r="D37" s="439"/>
      <c r="E37" s="439"/>
      <c r="F37" s="439"/>
      <c r="G37" s="439"/>
      <c r="H37" s="439"/>
      <c r="I37" s="439"/>
      <c r="J37" s="439"/>
      <c r="K37" s="439"/>
      <c r="L37" s="439"/>
      <c r="M37" s="439"/>
      <c r="N37" s="439"/>
      <c r="O37" s="439"/>
      <c r="P37" s="439"/>
      <c r="Q37" s="439"/>
      <c r="R37" s="439"/>
      <c r="S37" s="439"/>
      <c r="T37" s="439"/>
      <c r="U37" s="342"/>
      <c r="V37" s="342"/>
      <c r="W37" s="342"/>
      <c r="X37" s="342"/>
      <c r="Y37" s="342"/>
      <c r="Z37" s="372"/>
      <c r="AA37" s="439"/>
      <c r="AB37" s="439"/>
    </row>
    <row r="38" spans="1:28" s="373" customFormat="1" ht="18.75" hidden="1" customHeight="1" x14ac:dyDescent="0.35">
      <c r="A38" s="439"/>
      <c r="B38" s="439"/>
      <c r="C38" s="439"/>
      <c r="D38" s="439"/>
      <c r="E38" s="439"/>
      <c r="F38" s="439"/>
      <c r="G38" s="439"/>
      <c r="H38" s="439"/>
      <c r="I38" s="439"/>
      <c r="J38" s="439"/>
      <c r="K38" s="439"/>
      <c r="L38" s="439"/>
      <c r="M38" s="439"/>
      <c r="N38" s="439"/>
      <c r="O38" s="439"/>
      <c r="P38" s="439"/>
      <c r="Q38" s="845" t="e">
        <f>+'NĐ31- Biểu 58'!N39</f>
        <v>#REF!</v>
      </c>
      <c r="R38" s="845"/>
      <c r="S38" s="845"/>
      <c r="T38" s="845"/>
      <c r="U38" s="845"/>
      <c r="V38" s="845"/>
      <c r="W38" s="845"/>
      <c r="X38" s="845"/>
      <c r="Y38" s="845"/>
      <c r="Z38" s="845"/>
      <c r="AA38" s="439"/>
      <c r="AB38" s="439"/>
    </row>
    <row r="39" spans="1:28" s="373" customFormat="1" ht="17.5" hidden="1" x14ac:dyDescent="0.35">
      <c r="A39" s="439"/>
      <c r="B39" s="439"/>
      <c r="C39" s="439"/>
      <c r="D39" s="439"/>
      <c r="E39" s="439"/>
      <c r="F39" s="439"/>
      <c r="G39" s="439"/>
      <c r="H39" s="439"/>
      <c r="I39" s="439"/>
      <c r="J39" s="439"/>
      <c r="K39" s="439"/>
      <c r="L39" s="439"/>
      <c r="M39" s="439"/>
      <c r="N39" s="439"/>
      <c r="O39" s="439"/>
      <c r="P39" s="439"/>
      <c r="Q39" s="439"/>
      <c r="R39" s="439"/>
      <c r="S39" s="439"/>
      <c r="T39" s="439"/>
      <c r="U39" s="400"/>
      <c r="V39" s="400"/>
      <c r="W39" s="400"/>
      <c r="X39" s="400"/>
      <c r="Y39" s="400"/>
      <c r="Z39" s="400"/>
      <c r="AA39" s="439"/>
      <c r="AB39" s="439"/>
    </row>
    <row r="40" spans="1:28" s="373" customFormat="1" ht="17.5" hidden="1" x14ac:dyDescent="0.35">
      <c r="A40" s="439"/>
      <c r="B40" s="439"/>
      <c r="C40" s="439"/>
      <c r="D40" s="439"/>
      <c r="E40" s="439"/>
      <c r="F40" s="439"/>
      <c r="G40" s="439"/>
      <c r="H40" s="439"/>
      <c r="I40" s="439"/>
      <c r="J40" s="439"/>
      <c r="K40" s="439"/>
      <c r="L40" s="439"/>
      <c r="M40" s="439"/>
      <c r="N40" s="439"/>
      <c r="O40" s="439"/>
      <c r="P40" s="439"/>
      <c r="Q40" s="439"/>
      <c r="R40" s="439"/>
      <c r="S40" s="439"/>
      <c r="T40" s="439"/>
      <c r="U40" s="439"/>
      <c r="V40" s="439"/>
      <c r="W40" s="439"/>
      <c r="X40" s="439"/>
      <c r="Y40" s="439"/>
      <c r="Z40" s="439"/>
      <c r="AA40" s="439"/>
      <c r="AB40" s="439"/>
    </row>
    <row r="41" spans="1:28" s="373" customFormat="1" ht="17.5" hidden="1" x14ac:dyDescent="0.35">
      <c r="A41" s="439"/>
      <c r="B41" s="439"/>
      <c r="C41" s="439"/>
      <c r="D41" s="439"/>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row>
    <row r="42" spans="1:28" s="373" customFormat="1" ht="17.5" hidden="1" x14ac:dyDescent="0.35">
      <c r="A42" s="439"/>
      <c r="B42" s="439"/>
      <c r="C42" s="439"/>
      <c r="D42" s="439"/>
      <c r="E42" s="439"/>
      <c r="F42" s="439"/>
      <c r="G42" s="439"/>
      <c r="H42" s="439"/>
      <c r="I42" s="439"/>
      <c r="J42" s="439"/>
      <c r="K42" s="439"/>
      <c r="L42" s="439"/>
      <c r="M42" s="439"/>
      <c r="N42" s="439"/>
      <c r="O42" s="439"/>
      <c r="P42" s="439"/>
      <c r="Q42" s="439"/>
      <c r="R42" s="439"/>
      <c r="S42" s="439"/>
      <c r="T42" s="439"/>
      <c r="U42" s="439"/>
      <c r="V42" s="439"/>
      <c r="W42" s="439"/>
      <c r="X42" s="439"/>
      <c r="Y42" s="439"/>
      <c r="Z42" s="439"/>
      <c r="AA42" s="439"/>
      <c r="AB42" s="439"/>
    </row>
    <row r="43" spans="1:28" s="373" customFormat="1" ht="17.5" x14ac:dyDescent="0.35">
      <c r="A43" s="439"/>
      <c r="B43" s="439"/>
      <c r="C43" s="439"/>
      <c r="D43" s="439"/>
      <c r="E43" s="439"/>
      <c r="F43" s="439"/>
      <c r="G43" s="439"/>
      <c r="H43" s="439"/>
      <c r="I43" s="439"/>
      <c r="J43" s="439"/>
      <c r="K43" s="439"/>
      <c r="L43" s="439"/>
      <c r="M43" s="439"/>
      <c r="N43" s="439"/>
      <c r="O43" s="439"/>
      <c r="P43" s="439"/>
      <c r="Q43" s="439"/>
      <c r="R43" s="439"/>
      <c r="S43" s="439"/>
      <c r="T43" s="439"/>
      <c r="U43" s="439"/>
      <c r="V43" s="439"/>
      <c r="W43" s="439"/>
      <c r="X43" s="439"/>
      <c r="Y43" s="439"/>
      <c r="Z43" s="439"/>
      <c r="AA43" s="439"/>
      <c r="AB43" s="439"/>
    </row>
  </sheetData>
  <mergeCells count="40">
    <mergeCell ref="A6:Z6"/>
    <mergeCell ref="A1:C1"/>
    <mergeCell ref="U1:Z1"/>
    <mergeCell ref="A2:C2"/>
    <mergeCell ref="A4:Z4"/>
    <mergeCell ref="A5:Z5"/>
    <mergeCell ref="X7:Z7"/>
    <mergeCell ref="A8:A11"/>
    <mergeCell ref="B8:B11"/>
    <mergeCell ref="C8:J8"/>
    <mergeCell ref="K8:R8"/>
    <mergeCell ref="S8:Z8"/>
    <mergeCell ref="C9:C11"/>
    <mergeCell ref="D9:D11"/>
    <mergeCell ref="E9:J9"/>
    <mergeCell ref="K9:K11"/>
    <mergeCell ref="E10:E11"/>
    <mergeCell ref="F10:G10"/>
    <mergeCell ref="H10:H11"/>
    <mergeCell ref="I10:I11"/>
    <mergeCell ref="J10:J11"/>
    <mergeCell ref="L9:L11"/>
    <mergeCell ref="M9:R9"/>
    <mergeCell ref="S9:S11"/>
    <mergeCell ref="T9:T11"/>
    <mergeCell ref="U9:Z9"/>
    <mergeCell ref="M10:M11"/>
    <mergeCell ref="N10:O10"/>
    <mergeCell ref="P10:P11"/>
    <mergeCell ref="Q10:Q11"/>
    <mergeCell ref="R10:R11"/>
    <mergeCell ref="Q30:Z30"/>
    <mergeCell ref="Q38:Z38"/>
    <mergeCell ref="V10:W10"/>
    <mergeCell ref="X10:X11"/>
    <mergeCell ref="Y10:Y11"/>
    <mergeCell ref="Z10:Z11"/>
    <mergeCell ref="Q28:Z28"/>
    <mergeCell ref="Q29:Z29"/>
    <mergeCell ref="U10:U11"/>
  </mergeCells>
  <pageMargins left="0.42" right="0.27" top="0.55000000000000004" bottom="0.27" header="0.3" footer="0.3"/>
  <pageSetup paperSize="9"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13"/>
  <sheetViews>
    <sheetView topLeftCell="A10" zoomScale="55" zoomScaleNormal="55" workbookViewId="0">
      <selection activeCell="L12" sqref="L12"/>
    </sheetView>
  </sheetViews>
  <sheetFormatPr defaultColWidth="9.1796875" defaultRowHeight="15.5" x14ac:dyDescent="0.35"/>
  <cols>
    <col min="1" max="1" width="6.1796875" style="813" customWidth="1"/>
    <col min="2" max="2" width="15" style="813" customWidth="1"/>
    <col min="3" max="3" width="15.453125" style="813" customWidth="1"/>
    <col min="4" max="5" width="14.6328125" style="813" customWidth="1"/>
    <col min="6" max="6" width="14.7265625" style="813" customWidth="1"/>
    <col min="7" max="7" width="14.6328125" style="813" customWidth="1"/>
    <col min="8" max="9" width="15.81640625" style="813" customWidth="1"/>
    <col min="10" max="10" width="14.6328125" style="813" customWidth="1"/>
    <col min="11" max="11" width="7.26953125" style="813" customWidth="1"/>
    <col min="12" max="12" width="15.81640625" style="813" customWidth="1"/>
    <col min="13" max="13" width="14.6328125" style="813" customWidth="1"/>
    <col min="14" max="14" width="7.81640625" style="813" customWidth="1"/>
    <col min="15" max="15" width="5.54296875" style="813" customWidth="1"/>
    <col min="16" max="16" width="6.7265625" style="813" customWidth="1"/>
    <col min="17" max="17" width="8.1796875" style="813" customWidth="1"/>
    <col min="18" max="18" width="7.6328125" style="813" customWidth="1"/>
    <col min="19" max="19" width="12.26953125" style="813" customWidth="1"/>
    <col min="20" max="20" width="14.6328125" style="813" customWidth="1"/>
    <col min="21" max="21" width="9" style="813" customWidth="1"/>
    <col min="22" max="22" width="8.81640625" style="813" customWidth="1"/>
    <col min="23" max="23" width="8.54296875" style="813" customWidth="1"/>
    <col min="24" max="256" width="9.1796875" style="814"/>
    <col min="257" max="257" width="6.1796875" style="814" customWidth="1"/>
    <col min="258" max="258" width="17.1796875" style="814" customWidth="1"/>
    <col min="259" max="259" width="17.26953125" style="814" customWidth="1"/>
    <col min="260" max="260" width="17.453125" style="814" customWidth="1"/>
    <col min="261" max="261" width="16.54296875" style="814" customWidth="1"/>
    <col min="262" max="262" width="14.7265625" style="814" customWidth="1"/>
    <col min="263" max="263" width="14.81640625" style="814" customWidth="1"/>
    <col min="264" max="264" width="19.453125" style="814" customWidth="1"/>
    <col min="265" max="265" width="17.54296875" style="814" customWidth="1"/>
    <col min="266" max="266" width="18.54296875" style="814" customWidth="1"/>
    <col min="267" max="267" width="7.26953125" style="814" customWidth="1"/>
    <col min="268" max="269" width="18.453125" style="814" customWidth="1"/>
    <col min="270" max="270" width="14.26953125" style="814" customWidth="1"/>
    <col min="271" max="271" width="5.54296875" style="814" customWidth="1"/>
    <col min="272" max="272" width="6.7265625" style="814" customWidth="1"/>
    <col min="273" max="273" width="8.1796875" style="814" customWidth="1"/>
    <col min="274" max="274" width="11.26953125" style="814" customWidth="1"/>
    <col min="275" max="275" width="15.7265625" style="814" customWidth="1"/>
    <col min="276" max="276" width="16.453125" style="814" customWidth="1"/>
    <col min="277" max="277" width="9" style="814" customWidth="1"/>
    <col min="278" max="278" width="8.81640625" style="814" customWidth="1"/>
    <col min="279" max="279" width="10" style="814" customWidth="1"/>
    <col min="280" max="512" width="9.1796875" style="814"/>
    <col min="513" max="513" width="6.1796875" style="814" customWidth="1"/>
    <col min="514" max="514" width="17.1796875" style="814" customWidth="1"/>
    <col min="515" max="515" width="17.26953125" style="814" customWidth="1"/>
    <col min="516" max="516" width="17.453125" style="814" customWidth="1"/>
    <col min="517" max="517" width="16.54296875" style="814" customWidth="1"/>
    <col min="518" max="518" width="14.7265625" style="814" customWidth="1"/>
    <col min="519" max="519" width="14.81640625" style="814" customWidth="1"/>
    <col min="520" max="520" width="19.453125" style="814" customWidth="1"/>
    <col min="521" max="521" width="17.54296875" style="814" customWidth="1"/>
    <col min="522" max="522" width="18.54296875" style="814" customWidth="1"/>
    <col min="523" max="523" width="7.26953125" style="814" customWidth="1"/>
    <col min="524" max="525" width="18.453125" style="814" customWidth="1"/>
    <col min="526" max="526" width="14.26953125" style="814" customWidth="1"/>
    <col min="527" max="527" width="5.54296875" style="814" customWidth="1"/>
    <col min="528" max="528" width="6.7265625" style="814" customWidth="1"/>
    <col min="529" max="529" width="8.1796875" style="814" customWidth="1"/>
    <col min="530" max="530" width="11.26953125" style="814" customWidth="1"/>
    <col min="531" max="531" width="15.7265625" style="814" customWidth="1"/>
    <col min="532" max="532" width="16.453125" style="814" customWidth="1"/>
    <col min="533" max="533" width="9" style="814" customWidth="1"/>
    <col min="534" max="534" width="8.81640625" style="814" customWidth="1"/>
    <col min="535" max="535" width="10" style="814" customWidth="1"/>
    <col min="536" max="768" width="9.1796875" style="814"/>
    <col min="769" max="769" width="6.1796875" style="814" customWidth="1"/>
    <col min="770" max="770" width="17.1796875" style="814" customWidth="1"/>
    <col min="771" max="771" width="17.26953125" style="814" customWidth="1"/>
    <col min="772" max="772" width="17.453125" style="814" customWidth="1"/>
    <col min="773" max="773" width="16.54296875" style="814" customWidth="1"/>
    <col min="774" max="774" width="14.7265625" style="814" customWidth="1"/>
    <col min="775" max="775" width="14.81640625" style="814" customWidth="1"/>
    <col min="776" max="776" width="19.453125" style="814" customWidth="1"/>
    <col min="777" max="777" width="17.54296875" style="814" customWidth="1"/>
    <col min="778" max="778" width="18.54296875" style="814" customWidth="1"/>
    <col min="779" max="779" width="7.26953125" style="814" customWidth="1"/>
    <col min="780" max="781" width="18.453125" style="814" customWidth="1"/>
    <col min="782" max="782" width="14.26953125" style="814" customWidth="1"/>
    <col min="783" max="783" width="5.54296875" style="814" customWidth="1"/>
    <col min="784" max="784" width="6.7265625" style="814" customWidth="1"/>
    <col min="785" max="785" width="8.1796875" style="814" customWidth="1"/>
    <col min="786" max="786" width="11.26953125" style="814" customWidth="1"/>
    <col min="787" max="787" width="15.7265625" style="814" customWidth="1"/>
    <col min="788" max="788" width="16.453125" style="814" customWidth="1"/>
    <col min="789" max="789" width="9" style="814" customWidth="1"/>
    <col min="790" max="790" width="8.81640625" style="814" customWidth="1"/>
    <col min="791" max="791" width="10" style="814" customWidth="1"/>
    <col min="792" max="1024" width="9.1796875" style="814"/>
    <col min="1025" max="1025" width="6.1796875" style="814" customWidth="1"/>
    <col min="1026" max="1026" width="17.1796875" style="814" customWidth="1"/>
    <col min="1027" max="1027" width="17.26953125" style="814" customWidth="1"/>
    <col min="1028" max="1028" width="17.453125" style="814" customWidth="1"/>
    <col min="1029" max="1029" width="16.54296875" style="814" customWidth="1"/>
    <col min="1030" max="1030" width="14.7265625" style="814" customWidth="1"/>
    <col min="1031" max="1031" width="14.81640625" style="814" customWidth="1"/>
    <col min="1032" max="1032" width="19.453125" style="814" customWidth="1"/>
    <col min="1033" max="1033" width="17.54296875" style="814" customWidth="1"/>
    <col min="1034" max="1034" width="18.54296875" style="814" customWidth="1"/>
    <col min="1035" max="1035" width="7.26953125" style="814" customWidth="1"/>
    <col min="1036" max="1037" width="18.453125" style="814" customWidth="1"/>
    <col min="1038" max="1038" width="14.26953125" style="814" customWidth="1"/>
    <col min="1039" max="1039" width="5.54296875" style="814" customWidth="1"/>
    <col min="1040" max="1040" width="6.7265625" style="814" customWidth="1"/>
    <col min="1041" max="1041" width="8.1796875" style="814" customWidth="1"/>
    <col min="1042" max="1042" width="11.26953125" style="814" customWidth="1"/>
    <col min="1043" max="1043" width="15.7265625" style="814" customWidth="1"/>
    <col min="1044" max="1044" width="16.453125" style="814" customWidth="1"/>
    <col min="1045" max="1045" width="9" style="814" customWidth="1"/>
    <col min="1046" max="1046" width="8.81640625" style="814" customWidth="1"/>
    <col min="1047" max="1047" width="10" style="814" customWidth="1"/>
    <col min="1048" max="1280" width="9.1796875" style="814"/>
    <col min="1281" max="1281" width="6.1796875" style="814" customWidth="1"/>
    <col min="1282" max="1282" width="17.1796875" style="814" customWidth="1"/>
    <col min="1283" max="1283" width="17.26953125" style="814" customWidth="1"/>
    <col min="1284" max="1284" width="17.453125" style="814" customWidth="1"/>
    <col min="1285" max="1285" width="16.54296875" style="814" customWidth="1"/>
    <col min="1286" max="1286" width="14.7265625" style="814" customWidth="1"/>
    <col min="1287" max="1287" width="14.81640625" style="814" customWidth="1"/>
    <col min="1288" max="1288" width="19.453125" style="814" customWidth="1"/>
    <col min="1289" max="1289" width="17.54296875" style="814" customWidth="1"/>
    <col min="1290" max="1290" width="18.54296875" style="814" customWidth="1"/>
    <col min="1291" max="1291" width="7.26953125" style="814" customWidth="1"/>
    <col min="1292" max="1293" width="18.453125" style="814" customWidth="1"/>
    <col min="1294" max="1294" width="14.26953125" style="814" customWidth="1"/>
    <col min="1295" max="1295" width="5.54296875" style="814" customWidth="1"/>
    <col min="1296" max="1296" width="6.7265625" style="814" customWidth="1"/>
    <col min="1297" max="1297" width="8.1796875" style="814" customWidth="1"/>
    <col min="1298" max="1298" width="11.26953125" style="814" customWidth="1"/>
    <col min="1299" max="1299" width="15.7265625" style="814" customWidth="1"/>
    <col min="1300" max="1300" width="16.453125" style="814" customWidth="1"/>
    <col min="1301" max="1301" width="9" style="814" customWidth="1"/>
    <col min="1302" max="1302" width="8.81640625" style="814" customWidth="1"/>
    <col min="1303" max="1303" width="10" style="814" customWidth="1"/>
    <col min="1304" max="1536" width="9.1796875" style="814"/>
    <col min="1537" max="1537" width="6.1796875" style="814" customWidth="1"/>
    <col min="1538" max="1538" width="17.1796875" style="814" customWidth="1"/>
    <col min="1539" max="1539" width="17.26953125" style="814" customWidth="1"/>
    <col min="1540" max="1540" width="17.453125" style="814" customWidth="1"/>
    <col min="1541" max="1541" width="16.54296875" style="814" customWidth="1"/>
    <col min="1542" max="1542" width="14.7265625" style="814" customWidth="1"/>
    <col min="1543" max="1543" width="14.81640625" style="814" customWidth="1"/>
    <col min="1544" max="1544" width="19.453125" style="814" customWidth="1"/>
    <col min="1545" max="1545" width="17.54296875" style="814" customWidth="1"/>
    <col min="1546" max="1546" width="18.54296875" style="814" customWidth="1"/>
    <col min="1547" max="1547" width="7.26953125" style="814" customWidth="1"/>
    <col min="1548" max="1549" width="18.453125" style="814" customWidth="1"/>
    <col min="1550" max="1550" width="14.26953125" style="814" customWidth="1"/>
    <col min="1551" max="1551" width="5.54296875" style="814" customWidth="1"/>
    <col min="1552" max="1552" width="6.7265625" style="814" customWidth="1"/>
    <col min="1553" max="1553" width="8.1796875" style="814" customWidth="1"/>
    <col min="1554" max="1554" width="11.26953125" style="814" customWidth="1"/>
    <col min="1555" max="1555" width="15.7265625" style="814" customWidth="1"/>
    <col min="1556" max="1556" width="16.453125" style="814" customWidth="1"/>
    <col min="1557" max="1557" width="9" style="814" customWidth="1"/>
    <col min="1558" max="1558" width="8.81640625" style="814" customWidth="1"/>
    <col min="1559" max="1559" width="10" style="814" customWidth="1"/>
    <col min="1560" max="1792" width="9.1796875" style="814"/>
    <col min="1793" max="1793" width="6.1796875" style="814" customWidth="1"/>
    <col min="1794" max="1794" width="17.1796875" style="814" customWidth="1"/>
    <col min="1795" max="1795" width="17.26953125" style="814" customWidth="1"/>
    <col min="1796" max="1796" width="17.453125" style="814" customWidth="1"/>
    <col min="1797" max="1797" width="16.54296875" style="814" customWidth="1"/>
    <col min="1798" max="1798" width="14.7265625" style="814" customWidth="1"/>
    <col min="1799" max="1799" width="14.81640625" style="814" customWidth="1"/>
    <col min="1800" max="1800" width="19.453125" style="814" customWidth="1"/>
    <col min="1801" max="1801" width="17.54296875" style="814" customWidth="1"/>
    <col min="1802" max="1802" width="18.54296875" style="814" customWidth="1"/>
    <col min="1803" max="1803" width="7.26953125" style="814" customWidth="1"/>
    <col min="1804" max="1805" width="18.453125" style="814" customWidth="1"/>
    <col min="1806" max="1806" width="14.26953125" style="814" customWidth="1"/>
    <col min="1807" max="1807" width="5.54296875" style="814" customWidth="1"/>
    <col min="1808" max="1808" width="6.7265625" style="814" customWidth="1"/>
    <col min="1809" max="1809" width="8.1796875" style="814" customWidth="1"/>
    <col min="1810" max="1810" width="11.26953125" style="814" customWidth="1"/>
    <col min="1811" max="1811" width="15.7265625" style="814" customWidth="1"/>
    <col min="1812" max="1812" width="16.453125" style="814" customWidth="1"/>
    <col min="1813" max="1813" width="9" style="814" customWidth="1"/>
    <col min="1814" max="1814" width="8.81640625" style="814" customWidth="1"/>
    <col min="1815" max="1815" width="10" style="814" customWidth="1"/>
    <col min="1816" max="2048" width="9.1796875" style="814"/>
    <col min="2049" max="2049" width="6.1796875" style="814" customWidth="1"/>
    <col min="2050" max="2050" width="17.1796875" style="814" customWidth="1"/>
    <col min="2051" max="2051" width="17.26953125" style="814" customWidth="1"/>
    <col min="2052" max="2052" width="17.453125" style="814" customWidth="1"/>
    <col min="2053" max="2053" width="16.54296875" style="814" customWidth="1"/>
    <col min="2054" max="2054" width="14.7265625" style="814" customWidth="1"/>
    <col min="2055" max="2055" width="14.81640625" style="814" customWidth="1"/>
    <col min="2056" max="2056" width="19.453125" style="814" customWidth="1"/>
    <col min="2057" max="2057" width="17.54296875" style="814" customWidth="1"/>
    <col min="2058" max="2058" width="18.54296875" style="814" customWidth="1"/>
    <col min="2059" max="2059" width="7.26953125" style="814" customWidth="1"/>
    <col min="2060" max="2061" width="18.453125" style="814" customWidth="1"/>
    <col min="2062" max="2062" width="14.26953125" style="814" customWidth="1"/>
    <col min="2063" max="2063" width="5.54296875" style="814" customWidth="1"/>
    <col min="2064" max="2064" width="6.7265625" style="814" customWidth="1"/>
    <col min="2065" max="2065" width="8.1796875" style="814" customWidth="1"/>
    <col min="2066" max="2066" width="11.26953125" style="814" customWidth="1"/>
    <col min="2067" max="2067" width="15.7265625" style="814" customWidth="1"/>
    <col min="2068" max="2068" width="16.453125" style="814" customWidth="1"/>
    <col min="2069" max="2069" width="9" style="814" customWidth="1"/>
    <col min="2070" max="2070" width="8.81640625" style="814" customWidth="1"/>
    <col min="2071" max="2071" width="10" style="814" customWidth="1"/>
    <col min="2072" max="2304" width="9.1796875" style="814"/>
    <col min="2305" max="2305" width="6.1796875" style="814" customWidth="1"/>
    <col min="2306" max="2306" width="17.1796875" style="814" customWidth="1"/>
    <col min="2307" max="2307" width="17.26953125" style="814" customWidth="1"/>
    <col min="2308" max="2308" width="17.453125" style="814" customWidth="1"/>
    <col min="2309" max="2309" width="16.54296875" style="814" customWidth="1"/>
    <col min="2310" max="2310" width="14.7265625" style="814" customWidth="1"/>
    <col min="2311" max="2311" width="14.81640625" style="814" customWidth="1"/>
    <col min="2312" max="2312" width="19.453125" style="814" customWidth="1"/>
    <col min="2313" max="2313" width="17.54296875" style="814" customWidth="1"/>
    <col min="2314" max="2314" width="18.54296875" style="814" customWidth="1"/>
    <col min="2315" max="2315" width="7.26953125" style="814" customWidth="1"/>
    <col min="2316" max="2317" width="18.453125" style="814" customWidth="1"/>
    <col min="2318" max="2318" width="14.26953125" style="814" customWidth="1"/>
    <col min="2319" max="2319" width="5.54296875" style="814" customWidth="1"/>
    <col min="2320" max="2320" width="6.7265625" style="814" customWidth="1"/>
    <col min="2321" max="2321" width="8.1796875" style="814" customWidth="1"/>
    <col min="2322" max="2322" width="11.26953125" style="814" customWidth="1"/>
    <col min="2323" max="2323" width="15.7265625" style="814" customWidth="1"/>
    <col min="2324" max="2324" width="16.453125" style="814" customWidth="1"/>
    <col min="2325" max="2325" width="9" style="814" customWidth="1"/>
    <col min="2326" max="2326" width="8.81640625" style="814" customWidth="1"/>
    <col min="2327" max="2327" width="10" style="814" customWidth="1"/>
    <col min="2328" max="2560" width="9.1796875" style="814"/>
    <col min="2561" max="2561" width="6.1796875" style="814" customWidth="1"/>
    <col min="2562" max="2562" width="17.1796875" style="814" customWidth="1"/>
    <col min="2563" max="2563" width="17.26953125" style="814" customWidth="1"/>
    <col min="2564" max="2564" width="17.453125" style="814" customWidth="1"/>
    <col min="2565" max="2565" width="16.54296875" style="814" customWidth="1"/>
    <col min="2566" max="2566" width="14.7265625" style="814" customWidth="1"/>
    <col min="2567" max="2567" width="14.81640625" style="814" customWidth="1"/>
    <col min="2568" max="2568" width="19.453125" style="814" customWidth="1"/>
    <col min="2569" max="2569" width="17.54296875" style="814" customWidth="1"/>
    <col min="2570" max="2570" width="18.54296875" style="814" customWidth="1"/>
    <col min="2571" max="2571" width="7.26953125" style="814" customWidth="1"/>
    <col min="2572" max="2573" width="18.453125" style="814" customWidth="1"/>
    <col min="2574" max="2574" width="14.26953125" style="814" customWidth="1"/>
    <col min="2575" max="2575" width="5.54296875" style="814" customWidth="1"/>
    <col min="2576" max="2576" width="6.7265625" style="814" customWidth="1"/>
    <col min="2577" max="2577" width="8.1796875" style="814" customWidth="1"/>
    <col min="2578" max="2578" width="11.26953125" style="814" customWidth="1"/>
    <col min="2579" max="2579" width="15.7265625" style="814" customWidth="1"/>
    <col min="2580" max="2580" width="16.453125" style="814" customWidth="1"/>
    <col min="2581" max="2581" width="9" style="814" customWidth="1"/>
    <col min="2582" max="2582" width="8.81640625" style="814" customWidth="1"/>
    <col min="2583" max="2583" width="10" style="814" customWidth="1"/>
    <col min="2584" max="2816" width="9.1796875" style="814"/>
    <col min="2817" max="2817" width="6.1796875" style="814" customWidth="1"/>
    <col min="2818" max="2818" width="17.1796875" style="814" customWidth="1"/>
    <col min="2819" max="2819" width="17.26953125" style="814" customWidth="1"/>
    <col min="2820" max="2820" width="17.453125" style="814" customWidth="1"/>
    <col min="2821" max="2821" width="16.54296875" style="814" customWidth="1"/>
    <col min="2822" max="2822" width="14.7265625" style="814" customWidth="1"/>
    <col min="2823" max="2823" width="14.81640625" style="814" customWidth="1"/>
    <col min="2824" max="2824" width="19.453125" style="814" customWidth="1"/>
    <col min="2825" max="2825" width="17.54296875" style="814" customWidth="1"/>
    <col min="2826" max="2826" width="18.54296875" style="814" customWidth="1"/>
    <col min="2827" max="2827" width="7.26953125" style="814" customWidth="1"/>
    <col min="2828" max="2829" width="18.453125" style="814" customWidth="1"/>
    <col min="2830" max="2830" width="14.26953125" style="814" customWidth="1"/>
    <col min="2831" max="2831" width="5.54296875" style="814" customWidth="1"/>
    <col min="2832" max="2832" width="6.7265625" style="814" customWidth="1"/>
    <col min="2833" max="2833" width="8.1796875" style="814" customWidth="1"/>
    <col min="2834" max="2834" width="11.26953125" style="814" customWidth="1"/>
    <col min="2835" max="2835" width="15.7265625" style="814" customWidth="1"/>
    <col min="2836" max="2836" width="16.453125" style="814" customWidth="1"/>
    <col min="2837" max="2837" width="9" style="814" customWidth="1"/>
    <col min="2838" max="2838" width="8.81640625" style="814" customWidth="1"/>
    <col min="2839" max="2839" width="10" style="814" customWidth="1"/>
    <col min="2840" max="3072" width="9.1796875" style="814"/>
    <col min="3073" max="3073" width="6.1796875" style="814" customWidth="1"/>
    <col min="3074" max="3074" width="17.1796875" style="814" customWidth="1"/>
    <col min="3075" max="3075" width="17.26953125" style="814" customWidth="1"/>
    <col min="3076" max="3076" width="17.453125" style="814" customWidth="1"/>
    <col min="3077" max="3077" width="16.54296875" style="814" customWidth="1"/>
    <col min="3078" max="3078" width="14.7265625" style="814" customWidth="1"/>
    <col min="3079" max="3079" width="14.81640625" style="814" customWidth="1"/>
    <col min="3080" max="3080" width="19.453125" style="814" customWidth="1"/>
    <col min="3081" max="3081" width="17.54296875" style="814" customWidth="1"/>
    <col min="3082" max="3082" width="18.54296875" style="814" customWidth="1"/>
    <col min="3083" max="3083" width="7.26953125" style="814" customWidth="1"/>
    <col min="3084" max="3085" width="18.453125" style="814" customWidth="1"/>
    <col min="3086" max="3086" width="14.26953125" style="814" customWidth="1"/>
    <col min="3087" max="3087" width="5.54296875" style="814" customWidth="1"/>
    <col min="3088" max="3088" width="6.7265625" style="814" customWidth="1"/>
    <col min="3089" max="3089" width="8.1796875" style="814" customWidth="1"/>
    <col min="3090" max="3090" width="11.26953125" style="814" customWidth="1"/>
    <col min="3091" max="3091" width="15.7265625" style="814" customWidth="1"/>
    <col min="3092" max="3092" width="16.453125" style="814" customWidth="1"/>
    <col min="3093" max="3093" width="9" style="814" customWidth="1"/>
    <col min="3094" max="3094" width="8.81640625" style="814" customWidth="1"/>
    <col min="3095" max="3095" width="10" style="814" customWidth="1"/>
    <col min="3096" max="3328" width="9.1796875" style="814"/>
    <col min="3329" max="3329" width="6.1796875" style="814" customWidth="1"/>
    <col min="3330" max="3330" width="17.1796875" style="814" customWidth="1"/>
    <col min="3331" max="3331" width="17.26953125" style="814" customWidth="1"/>
    <col min="3332" max="3332" width="17.453125" style="814" customWidth="1"/>
    <col min="3333" max="3333" width="16.54296875" style="814" customWidth="1"/>
    <col min="3334" max="3334" width="14.7265625" style="814" customWidth="1"/>
    <col min="3335" max="3335" width="14.81640625" style="814" customWidth="1"/>
    <col min="3336" max="3336" width="19.453125" style="814" customWidth="1"/>
    <col min="3337" max="3337" width="17.54296875" style="814" customWidth="1"/>
    <col min="3338" max="3338" width="18.54296875" style="814" customWidth="1"/>
    <col min="3339" max="3339" width="7.26953125" style="814" customWidth="1"/>
    <col min="3340" max="3341" width="18.453125" style="814" customWidth="1"/>
    <col min="3342" max="3342" width="14.26953125" style="814" customWidth="1"/>
    <col min="3343" max="3343" width="5.54296875" style="814" customWidth="1"/>
    <col min="3344" max="3344" width="6.7265625" style="814" customWidth="1"/>
    <col min="3345" max="3345" width="8.1796875" style="814" customWidth="1"/>
    <col min="3346" max="3346" width="11.26953125" style="814" customWidth="1"/>
    <col min="3347" max="3347" width="15.7265625" style="814" customWidth="1"/>
    <col min="3348" max="3348" width="16.453125" style="814" customWidth="1"/>
    <col min="3349" max="3349" width="9" style="814" customWidth="1"/>
    <col min="3350" max="3350" width="8.81640625" style="814" customWidth="1"/>
    <col min="3351" max="3351" width="10" style="814" customWidth="1"/>
    <col min="3352" max="3584" width="9.1796875" style="814"/>
    <col min="3585" max="3585" width="6.1796875" style="814" customWidth="1"/>
    <col min="3586" max="3586" width="17.1796875" style="814" customWidth="1"/>
    <col min="3587" max="3587" width="17.26953125" style="814" customWidth="1"/>
    <col min="3588" max="3588" width="17.453125" style="814" customWidth="1"/>
    <col min="3589" max="3589" width="16.54296875" style="814" customWidth="1"/>
    <col min="3590" max="3590" width="14.7265625" style="814" customWidth="1"/>
    <col min="3591" max="3591" width="14.81640625" style="814" customWidth="1"/>
    <col min="3592" max="3592" width="19.453125" style="814" customWidth="1"/>
    <col min="3593" max="3593" width="17.54296875" style="814" customWidth="1"/>
    <col min="3594" max="3594" width="18.54296875" style="814" customWidth="1"/>
    <col min="3595" max="3595" width="7.26953125" style="814" customWidth="1"/>
    <col min="3596" max="3597" width="18.453125" style="814" customWidth="1"/>
    <col min="3598" max="3598" width="14.26953125" style="814" customWidth="1"/>
    <col min="3599" max="3599" width="5.54296875" style="814" customWidth="1"/>
    <col min="3600" max="3600" width="6.7265625" style="814" customWidth="1"/>
    <col min="3601" max="3601" width="8.1796875" style="814" customWidth="1"/>
    <col min="3602" max="3602" width="11.26953125" style="814" customWidth="1"/>
    <col min="3603" max="3603" width="15.7265625" style="814" customWidth="1"/>
    <col min="3604" max="3604" width="16.453125" style="814" customWidth="1"/>
    <col min="3605" max="3605" width="9" style="814" customWidth="1"/>
    <col min="3606" max="3606" width="8.81640625" style="814" customWidth="1"/>
    <col min="3607" max="3607" width="10" style="814" customWidth="1"/>
    <col min="3608" max="3840" width="9.1796875" style="814"/>
    <col min="3841" max="3841" width="6.1796875" style="814" customWidth="1"/>
    <col min="3842" max="3842" width="17.1796875" style="814" customWidth="1"/>
    <col min="3843" max="3843" width="17.26953125" style="814" customWidth="1"/>
    <col min="3844" max="3844" width="17.453125" style="814" customWidth="1"/>
    <col min="3845" max="3845" width="16.54296875" style="814" customWidth="1"/>
    <col min="3846" max="3846" width="14.7265625" style="814" customWidth="1"/>
    <col min="3847" max="3847" width="14.81640625" style="814" customWidth="1"/>
    <col min="3848" max="3848" width="19.453125" style="814" customWidth="1"/>
    <col min="3849" max="3849" width="17.54296875" style="814" customWidth="1"/>
    <col min="3850" max="3850" width="18.54296875" style="814" customWidth="1"/>
    <col min="3851" max="3851" width="7.26953125" style="814" customWidth="1"/>
    <col min="3852" max="3853" width="18.453125" style="814" customWidth="1"/>
    <col min="3854" max="3854" width="14.26953125" style="814" customWidth="1"/>
    <col min="3855" max="3855" width="5.54296875" style="814" customWidth="1"/>
    <col min="3856" max="3856" width="6.7265625" style="814" customWidth="1"/>
    <col min="3857" max="3857" width="8.1796875" style="814" customWidth="1"/>
    <col min="3858" max="3858" width="11.26953125" style="814" customWidth="1"/>
    <col min="3859" max="3859" width="15.7265625" style="814" customWidth="1"/>
    <col min="3860" max="3860" width="16.453125" style="814" customWidth="1"/>
    <col min="3861" max="3861" width="9" style="814" customWidth="1"/>
    <col min="3862" max="3862" width="8.81640625" style="814" customWidth="1"/>
    <col min="3863" max="3863" width="10" style="814" customWidth="1"/>
    <col min="3864" max="4096" width="9.1796875" style="814"/>
    <col min="4097" max="4097" width="6.1796875" style="814" customWidth="1"/>
    <col min="4098" max="4098" width="17.1796875" style="814" customWidth="1"/>
    <col min="4099" max="4099" width="17.26953125" style="814" customWidth="1"/>
    <col min="4100" max="4100" width="17.453125" style="814" customWidth="1"/>
    <col min="4101" max="4101" width="16.54296875" style="814" customWidth="1"/>
    <col min="4102" max="4102" width="14.7265625" style="814" customWidth="1"/>
    <col min="4103" max="4103" width="14.81640625" style="814" customWidth="1"/>
    <col min="4104" max="4104" width="19.453125" style="814" customWidth="1"/>
    <col min="4105" max="4105" width="17.54296875" style="814" customWidth="1"/>
    <col min="4106" max="4106" width="18.54296875" style="814" customWidth="1"/>
    <col min="4107" max="4107" width="7.26953125" style="814" customWidth="1"/>
    <col min="4108" max="4109" width="18.453125" style="814" customWidth="1"/>
    <col min="4110" max="4110" width="14.26953125" style="814" customWidth="1"/>
    <col min="4111" max="4111" width="5.54296875" style="814" customWidth="1"/>
    <col min="4112" max="4112" width="6.7265625" style="814" customWidth="1"/>
    <col min="4113" max="4113" width="8.1796875" style="814" customWidth="1"/>
    <col min="4114" max="4114" width="11.26953125" style="814" customWidth="1"/>
    <col min="4115" max="4115" width="15.7265625" style="814" customWidth="1"/>
    <col min="4116" max="4116" width="16.453125" style="814" customWidth="1"/>
    <col min="4117" max="4117" width="9" style="814" customWidth="1"/>
    <col min="4118" max="4118" width="8.81640625" style="814" customWidth="1"/>
    <col min="4119" max="4119" width="10" style="814" customWidth="1"/>
    <col min="4120" max="4352" width="9.1796875" style="814"/>
    <col min="4353" max="4353" width="6.1796875" style="814" customWidth="1"/>
    <col min="4354" max="4354" width="17.1796875" style="814" customWidth="1"/>
    <col min="4355" max="4355" width="17.26953125" style="814" customWidth="1"/>
    <col min="4356" max="4356" width="17.453125" style="814" customWidth="1"/>
    <col min="4357" max="4357" width="16.54296875" style="814" customWidth="1"/>
    <col min="4358" max="4358" width="14.7265625" style="814" customWidth="1"/>
    <col min="4359" max="4359" width="14.81640625" style="814" customWidth="1"/>
    <col min="4360" max="4360" width="19.453125" style="814" customWidth="1"/>
    <col min="4361" max="4361" width="17.54296875" style="814" customWidth="1"/>
    <col min="4362" max="4362" width="18.54296875" style="814" customWidth="1"/>
    <col min="4363" max="4363" width="7.26953125" style="814" customWidth="1"/>
    <col min="4364" max="4365" width="18.453125" style="814" customWidth="1"/>
    <col min="4366" max="4366" width="14.26953125" style="814" customWidth="1"/>
    <col min="4367" max="4367" width="5.54296875" style="814" customWidth="1"/>
    <col min="4368" max="4368" width="6.7265625" style="814" customWidth="1"/>
    <col min="4369" max="4369" width="8.1796875" style="814" customWidth="1"/>
    <col min="4370" max="4370" width="11.26953125" style="814" customWidth="1"/>
    <col min="4371" max="4371" width="15.7265625" style="814" customWidth="1"/>
    <col min="4372" max="4372" width="16.453125" style="814" customWidth="1"/>
    <col min="4373" max="4373" width="9" style="814" customWidth="1"/>
    <col min="4374" max="4374" width="8.81640625" style="814" customWidth="1"/>
    <col min="4375" max="4375" width="10" style="814" customWidth="1"/>
    <col min="4376" max="4608" width="9.1796875" style="814"/>
    <col min="4609" max="4609" width="6.1796875" style="814" customWidth="1"/>
    <col min="4610" max="4610" width="17.1796875" style="814" customWidth="1"/>
    <col min="4611" max="4611" width="17.26953125" style="814" customWidth="1"/>
    <col min="4612" max="4612" width="17.453125" style="814" customWidth="1"/>
    <col min="4613" max="4613" width="16.54296875" style="814" customWidth="1"/>
    <col min="4614" max="4614" width="14.7265625" style="814" customWidth="1"/>
    <col min="4615" max="4615" width="14.81640625" style="814" customWidth="1"/>
    <col min="4616" max="4616" width="19.453125" style="814" customWidth="1"/>
    <col min="4617" max="4617" width="17.54296875" style="814" customWidth="1"/>
    <col min="4618" max="4618" width="18.54296875" style="814" customWidth="1"/>
    <col min="4619" max="4619" width="7.26953125" style="814" customWidth="1"/>
    <col min="4620" max="4621" width="18.453125" style="814" customWidth="1"/>
    <col min="4622" max="4622" width="14.26953125" style="814" customWidth="1"/>
    <col min="4623" max="4623" width="5.54296875" style="814" customWidth="1"/>
    <col min="4624" max="4624" width="6.7265625" style="814" customWidth="1"/>
    <col min="4625" max="4625" width="8.1796875" style="814" customWidth="1"/>
    <col min="4626" max="4626" width="11.26953125" style="814" customWidth="1"/>
    <col min="4627" max="4627" width="15.7265625" style="814" customWidth="1"/>
    <col min="4628" max="4628" width="16.453125" style="814" customWidth="1"/>
    <col min="4629" max="4629" width="9" style="814" customWidth="1"/>
    <col min="4630" max="4630" width="8.81640625" style="814" customWidth="1"/>
    <col min="4631" max="4631" width="10" style="814" customWidth="1"/>
    <col min="4632" max="4864" width="9.1796875" style="814"/>
    <col min="4865" max="4865" width="6.1796875" style="814" customWidth="1"/>
    <col min="4866" max="4866" width="17.1796875" style="814" customWidth="1"/>
    <col min="4867" max="4867" width="17.26953125" style="814" customWidth="1"/>
    <col min="4868" max="4868" width="17.453125" style="814" customWidth="1"/>
    <col min="4869" max="4869" width="16.54296875" style="814" customWidth="1"/>
    <col min="4870" max="4870" width="14.7265625" style="814" customWidth="1"/>
    <col min="4871" max="4871" width="14.81640625" style="814" customWidth="1"/>
    <col min="4872" max="4872" width="19.453125" style="814" customWidth="1"/>
    <col min="4873" max="4873" width="17.54296875" style="814" customWidth="1"/>
    <col min="4874" max="4874" width="18.54296875" style="814" customWidth="1"/>
    <col min="4875" max="4875" width="7.26953125" style="814" customWidth="1"/>
    <col min="4876" max="4877" width="18.453125" style="814" customWidth="1"/>
    <col min="4878" max="4878" width="14.26953125" style="814" customWidth="1"/>
    <col min="4879" max="4879" width="5.54296875" style="814" customWidth="1"/>
    <col min="4880" max="4880" width="6.7265625" style="814" customWidth="1"/>
    <col min="4881" max="4881" width="8.1796875" style="814" customWidth="1"/>
    <col min="4882" max="4882" width="11.26953125" style="814" customWidth="1"/>
    <col min="4883" max="4883" width="15.7265625" style="814" customWidth="1"/>
    <col min="4884" max="4884" width="16.453125" style="814" customWidth="1"/>
    <col min="4885" max="4885" width="9" style="814" customWidth="1"/>
    <col min="4886" max="4886" width="8.81640625" style="814" customWidth="1"/>
    <col min="4887" max="4887" width="10" style="814" customWidth="1"/>
    <col min="4888" max="5120" width="9.1796875" style="814"/>
    <col min="5121" max="5121" width="6.1796875" style="814" customWidth="1"/>
    <col min="5122" max="5122" width="17.1796875" style="814" customWidth="1"/>
    <col min="5123" max="5123" width="17.26953125" style="814" customWidth="1"/>
    <col min="5124" max="5124" width="17.453125" style="814" customWidth="1"/>
    <col min="5125" max="5125" width="16.54296875" style="814" customWidth="1"/>
    <col min="5126" max="5126" width="14.7265625" style="814" customWidth="1"/>
    <col min="5127" max="5127" width="14.81640625" style="814" customWidth="1"/>
    <col min="5128" max="5128" width="19.453125" style="814" customWidth="1"/>
    <col min="5129" max="5129" width="17.54296875" style="814" customWidth="1"/>
    <col min="5130" max="5130" width="18.54296875" style="814" customWidth="1"/>
    <col min="5131" max="5131" width="7.26953125" style="814" customWidth="1"/>
    <col min="5132" max="5133" width="18.453125" style="814" customWidth="1"/>
    <col min="5134" max="5134" width="14.26953125" style="814" customWidth="1"/>
    <col min="5135" max="5135" width="5.54296875" style="814" customWidth="1"/>
    <col min="5136" max="5136" width="6.7265625" style="814" customWidth="1"/>
    <col min="5137" max="5137" width="8.1796875" style="814" customWidth="1"/>
    <col min="5138" max="5138" width="11.26953125" style="814" customWidth="1"/>
    <col min="5139" max="5139" width="15.7265625" style="814" customWidth="1"/>
    <col min="5140" max="5140" width="16.453125" style="814" customWidth="1"/>
    <col min="5141" max="5141" width="9" style="814" customWidth="1"/>
    <col min="5142" max="5142" width="8.81640625" style="814" customWidth="1"/>
    <col min="5143" max="5143" width="10" style="814" customWidth="1"/>
    <col min="5144" max="5376" width="9.1796875" style="814"/>
    <col min="5377" max="5377" width="6.1796875" style="814" customWidth="1"/>
    <col min="5378" max="5378" width="17.1796875" style="814" customWidth="1"/>
    <col min="5379" max="5379" width="17.26953125" style="814" customWidth="1"/>
    <col min="5380" max="5380" width="17.453125" style="814" customWidth="1"/>
    <col min="5381" max="5381" width="16.54296875" style="814" customWidth="1"/>
    <col min="5382" max="5382" width="14.7265625" style="814" customWidth="1"/>
    <col min="5383" max="5383" width="14.81640625" style="814" customWidth="1"/>
    <col min="5384" max="5384" width="19.453125" style="814" customWidth="1"/>
    <col min="5385" max="5385" width="17.54296875" style="814" customWidth="1"/>
    <col min="5386" max="5386" width="18.54296875" style="814" customWidth="1"/>
    <col min="5387" max="5387" width="7.26953125" style="814" customWidth="1"/>
    <col min="5388" max="5389" width="18.453125" style="814" customWidth="1"/>
    <col min="5390" max="5390" width="14.26953125" style="814" customWidth="1"/>
    <col min="5391" max="5391" width="5.54296875" style="814" customWidth="1"/>
    <col min="5392" max="5392" width="6.7265625" style="814" customWidth="1"/>
    <col min="5393" max="5393" width="8.1796875" style="814" customWidth="1"/>
    <col min="5394" max="5394" width="11.26953125" style="814" customWidth="1"/>
    <col min="5395" max="5395" width="15.7265625" style="814" customWidth="1"/>
    <col min="5396" max="5396" width="16.453125" style="814" customWidth="1"/>
    <col min="5397" max="5397" width="9" style="814" customWidth="1"/>
    <col min="5398" max="5398" width="8.81640625" style="814" customWidth="1"/>
    <col min="5399" max="5399" width="10" style="814" customWidth="1"/>
    <col min="5400" max="5632" width="9.1796875" style="814"/>
    <col min="5633" max="5633" width="6.1796875" style="814" customWidth="1"/>
    <col min="5634" max="5634" width="17.1796875" style="814" customWidth="1"/>
    <col min="5635" max="5635" width="17.26953125" style="814" customWidth="1"/>
    <col min="5636" max="5636" width="17.453125" style="814" customWidth="1"/>
    <col min="5637" max="5637" width="16.54296875" style="814" customWidth="1"/>
    <col min="5638" max="5638" width="14.7265625" style="814" customWidth="1"/>
    <col min="5639" max="5639" width="14.81640625" style="814" customWidth="1"/>
    <col min="5640" max="5640" width="19.453125" style="814" customWidth="1"/>
    <col min="5641" max="5641" width="17.54296875" style="814" customWidth="1"/>
    <col min="5642" max="5642" width="18.54296875" style="814" customWidth="1"/>
    <col min="5643" max="5643" width="7.26953125" style="814" customWidth="1"/>
    <col min="5644" max="5645" width="18.453125" style="814" customWidth="1"/>
    <col min="5646" max="5646" width="14.26953125" style="814" customWidth="1"/>
    <col min="5647" max="5647" width="5.54296875" style="814" customWidth="1"/>
    <col min="5648" max="5648" width="6.7265625" style="814" customWidth="1"/>
    <col min="5649" max="5649" width="8.1796875" style="814" customWidth="1"/>
    <col min="5650" max="5650" width="11.26953125" style="814" customWidth="1"/>
    <col min="5651" max="5651" width="15.7265625" style="814" customWidth="1"/>
    <col min="5652" max="5652" width="16.453125" style="814" customWidth="1"/>
    <col min="5653" max="5653" width="9" style="814" customWidth="1"/>
    <col min="5654" max="5654" width="8.81640625" style="814" customWidth="1"/>
    <col min="5655" max="5655" width="10" style="814" customWidth="1"/>
    <col min="5656" max="5888" width="9.1796875" style="814"/>
    <col min="5889" max="5889" width="6.1796875" style="814" customWidth="1"/>
    <col min="5890" max="5890" width="17.1796875" style="814" customWidth="1"/>
    <col min="5891" max="5891" width="17.26953125" style="814" customWidth="1"/>
    <col min="5892" max="5892" width="17.453125" style="814" customWidth="1"/>
    <col min="5893" max="5893" width="16.54296875" style="814" customWidth="1"/>
    <col min="5894" max="5894" width="14.7265625" style="814" customWidth="1"/>
    <col min="5895" max="5895" width="14.81640625" style="814" customWidth="1"/>
    <col min="5896" max="5896" width="19.453125" style="814" customWidth="1"/>
    <col min="5897" max="5897" width="17.54296875" style="814" customWidth="1"/>
    <col min="5898" max="5898" width="18.54296875" style="814" customWidth="1"/>
    <col min="5899" max="5899" width="7.26953125" style="814" customWidth="1"/>
    <col min="5900" max="5901" width="18.453125" style="814" customWidth="1"/>
    <col min="5902" max="5902" width="14.26953125" style="814" customWidth="1"/>
    <col min="5903" max="5903" width="5.54296875" style="814" customWidth="1"/>
    <col min="5904" max="5904" width="6.7265625" style="814" customWidth="1"/>
    <col min="5905" max="5905" width="8.1796875" style="814" customWidth="1"/>
    <col min="5906" max="5906" width="11.26953125" style="814" customWidth="1"/>
    <col min="5907" max="5907" width="15.7265625" style="814" customWidth="1"/>
    <col min="5908" max="5908" width="16.453125" style="814" customWidth="1"/>
    <col min="5909" max="5909" width="9" style="814" customWidth="1"/>
    <col min="5910" max="5910" width="8.81640625" style="814" customWidth="1"/>
    <col min="5911" max="5911" width="10" style="814" customWidth="1"/>
    <col min="5912" max="6144" width="9.1796875" style="814"/>
    <col min="6145" max="6145" width="6.1796875" style="814" customWidth="1"/>
    <col min="6146" max="6146" width="17.1796875" style="814" customWidth="1"/>
    <col min="6147" max="6147" width="17.26953125" style="814" customWidth="1"/>
    <col min="6148" max="6148" width="17.453125" style="814" customWidth="1"/>
    <col min="6149" max="6149" width="16.54296875" style="814" customWidth="1"/>
    <col min="6150" max="6150" width="14.7265625" style="814" customWidth="1"/>
    <col min="6151" max="6151" width="14.81640625" style="814" customWidth="1"/>
    <col min="6152" max="6152" width="19.453125" style="814" customWidth="1"/>
    <col min="6153" max="6153" width="17.54296875" style="814" customWidth="1"/>
    <col min="6154" max="6154" width="18.54296875" style="814" customWidth="1"/>
    <col min="6155" max="6155" width="7.26953125" style="814" customWidth="1"/>
    <col min="6156" max="6157" width="18.453125" style="814" customWidth="1"/>
    <col min="6158" max="6158" width="14.26953125" style="814" customWidth="1"/>
    <col min="6159" max="6159" width="5.54296875" style="814" customWidth="1"/>
    <col min="6160" max="6160" width="6.7265625" style="814" customWidth="1"/>
    <col min="6161" max="6161" width="8.1796875" style="814" customWidth="1"/>
    <col min="6162" max="6162" width="11.26953125" style="814" customWidth="1"/>
    <col min="6163" max="6163" width="15.7265625" style="814" customWidth="1"/>
    <col min="6164" max="6164" width="16.453125" style="814" customWidth="1"/>
    <col min="6165" max="6165" width="9" style="814" customWidth="1"/>
    <col min="6166" max="6166" width="8.81640625" style="814" customWidth="1"/>
    <col min="6167" max="6167" width="10" style="814" customWidth="1"/>
    <col min="6168" max="6400" width="9.1796875" style="814"/>
    <col min="6401" max="6401" width="6.1796875" style="814" customWidth="1"/>
    <col min="6402" max="6402" width="17.1796875" style="814" customWidth="1"/>
    <col min="6403" max="6403" width="17.26953125" style="814" customWidth="1"/>
    <col min="6404" max="6404" width="17.453125" style="814" customWidth="1"/>
    <col min="6405" max="6405" width="16.54296875" style="814" customWidth="1"/>
    <col min="6406" max="6406" width="14.7265625" style="814" customWidth="1"/>
    <col min="6407" max="6407" width="14.81640625" style="814" customWidth="1"/>
    <col min="6408" max="6408" width="19.453125" style="814" customWidth="1"/>
    <col min="6409" max="6409" width="17.54296875" style="814" customWidth="1"/>
    <col min="6410" max="6410" width="18.54296875" style="814" customWidth="1"/>
    <col min="6411" max="6411" width="7.26953125" style="814" customWidth="1"/>
    <col min="6412" max="6413" width="18.453125" style="814" customWidth="1"/>
    <col min="6414" max="6414" width="14.26953125" style="814" customWidth="1"/>
    <col min="6415" max="6415" width="5.54296875" style="814" customWidth="1"/>
    <col min="6416" max="6416" width="6.7265625" style="814" customWidth="1"/>
    <col min="6417" max="6417" width="8.1796875" style="814" customWidth="1"/>
    <col min="6418" max="6418" width="11.26953125" style="814" customWidth="1"/>
    <col min="6419" max="6419" width="15.7265625" style="814" customWidth="1"/>
    <col min="6420" max="6420" width="16.453125" style="814" customWidth="1"/>
    <col min="6421" max="6421" width="9" style="814" customWidth="1"/>
    <col min="6422" max="6422" width="8.81640625" style="814" customWidth="1"/>
    <col min="6423" max="6423" width="10" style="814" customWidth="1"/>
    <col min="6424" max="6656" width="9.1796875" style="814"/>
    <col min="6657" max="6657" width="6.1796875" style="814" customWidth="1"/>
    <col min="6658" max="6658" width="17.1796875" style="814" customWidth="1"/>
    <col min="6659" max="6659" width="17.26953125" style="814" customWidth="1"/>
    <col min="6660" max="6660" width="17.453125" style="814" customWidth="1"/>
    <col min="6661" max="6661" width="16.54296875" style="814" customWidth="1"/>
    <col min="6662" max="6662" width="14.7265625" style="814" customWidth="1"/>
    <col min="6663" max="6663" width="14.81640625" style="814" customWidth="1"/>
    <col min="6664" max="6664" width="19.453125" style="814" customWidth="1"/>
    <col min="6665" max="6665" width="17.54296875" style="814" customWidth="1"/>
    <col min="6666" max="6666" width="18.54296875" style="814" customWidth="1"/>
    <col min="6667" max="6667" width="7.26953125" style="814" customWidth="1"/>
    <col min="6668" max="6669" width="18.453125" style="814" customWidth="1"/>
    <col min="6670" max="6670" width="14.26953125" style="814" customWidth="1"/>
    <col min="6671" max="6671" width="5.54296875" style="814" customWidth="1"/>
    <col min="6672" max="6672" width="6.7265625" style="814" customWidth="1"/>
    <col min="6673" max="6673" width="8.1796875" style="814" customWidth="1"/>
    <col min="6674" max="6674" width="11.26953125" style="814" customWidth="1"/>
    <col min="6675" max="6675" width="15.7265625" style="814" customWidth="1"/>
    <col min="6676" max="6676" width="16.453125" style="814" customWidth="1"/>
    <col min="6677" max="6677" width="9" style="814" customWidth="1"/>
    <col min="6678" max="6678" width="8.81640625" style="814" customWidth="1"/>
    <col min="6679" max="6679" width="10" style="814" customWidth="1"/>
    <col min="6680" max="6912" width="9.1796875" style="814"/>
    <col min="6913" max="6913" width="6.1796875" style="814" customWidth="1"/>
    <col min="6914" max="6914" width="17.1796875" style="814" customWidth="1"/>
    <col min="6915" max="6915" width="17.26953125" style="814" customWidth="1"/>
    <col min="6916" max="6916" width="17.453125" style="814" customWidth="1"/>
    <col min="6917" max="6917" width="16.54296875" style="814" customWidth="1"/>
    <col min="6918" max="6918" width="14.7265625" style="814" customWidth="1"/>
    <col min="6919" max="6919" width="14.81640625" style="814" customWidth="1"/>
    <col min="6920" max="6920" width="19.453125" style="814" customWidth="1"/>
    <col min="6921" max="6921" width="17.54296875" style="814" customWidth="1"/>
    <col min="6922" max="6922" width="18.54296875" style="814" customWidth="1"/>
    <col min="6923" max="6923" width="7.26953125" style="814" customWidth="1"/>
    <col min="6924" max="6925" width="18.453125" style="814" customWidth="1"/>
    <col min="6926" max="6926" width="14.26953125" style="814" customWidth="1"/>
    <col min="6927" max="6927" width="5.54296875" style="814" customWidth="1"/>
    <col min="6928" max="6928" width="6.7265625" style="814" customWidth="1"/>
    <col min="6929" max="6929" width="8.1796875" style="814" customWidth="1"/>
    <col min="6930" max="6930" width="11.26953125" style="814" customWidth="1"/>
    <col min="6931" max="6931" width="15.7265625" style="814" customWidth="1"/>
    <col min="6932" max="6932" width="16.453125" style="814" customWidth="1"/>
    <col min="6933" max="6933" width="9" style="814" customWidth="1"/>
    <col min="6934" max="6934" width="8.81640625" style="814" customWidth="1"/>
    <col min="6935" max="6935" width="10" style="814" customWidth="1"/>
    <col min="6936" max="7168" width="9.1796875" style="814"/>
    <col min="7169" max="7169" width="6.1796875" style="814" customWidth="1"/>
    <col min="7170" max="7170" width="17.1796875" style="814" customWidth="1"/>
    <col min="7171" max="7171" width="17.26953125" style="814" customWidth="1"/>
    <col min="7172" max="7172" width="17.453125" style="814" customWidth="1"/>
    <col min="7173" max="7173" width="16.54296875" style="814" customWidth="1"/>
    <col min="7174" max="7174" width="14.7265625" style="814" customWidth="1"/>
    <col min="7175" max="7175" width="14.81640625" style="814" customWidth="1"/>
    <col min="7176" max="7176" width="19.453125" style="814" customWidth="1"/>
    <col min="7177" max="7177" width="17.54296875" style="814" customWidth="1"/>
    <col min="7178" max="7178" width="18.54296875" style="814" customWidth="1"/>
    <col min="7179" max="7179" width="7.26953125" style="814" customWidth="1"/>
    <col min="7180" max="7181" width="18.453125" style="814" customWidth="1"/>
    <col min="7182" max="7182" width="14.26953125" style="814" customWidth="1"/>
    <col min="7183" max="7183" width="5.54296875" style="814" customWidth="1"/>
    <col min="7184" max="7184" width="6.7265625" style="814" customWidth="1"/>
    <col min="7185" max="7185" width="8.1796875" style="814" customWidth="1"/>
    <col min="7186" max="7186" width="11.26953125" style="814" customWidth="1"/>
    <col min="7187" max="7187" width="15.7265625" style="814" customWidth="1"/>
    <col min="7188" max="7188" width="16.453125" style="814" customWidth="1"/>
    <col min="7189" max="7189" width="9" style="814" customWidth="1"/>
    <col min="7190" max="7190" width="8.81640625" style="814" customWidth="1"/>
    <col min="7191" max="7191" width="10" style="814" customWidth="1"/>
    <col min="7192" max="7424" width="9.1796875" style="814"/>
    <col min="7425" max="7425" width="6.1796875" style="814" customWidth="1"/>
    <col min="7426" max="7426" width="17.1796875" style="814" customWidth="1"/>
    <col min="7427" max="7427" width="17.26953125" style="814" customWidth="1"/>
    <col min="7428" max="7428" width="17.453125" style="814" customWidth="1"/>
    <col min="7429" max="7429" width="16.54296875" style="814" customWidth="1"/>
    <col min="7430" max="7430" width="14.7265625" style="814" customWidth="1"/>
    <col min="7431" max="7431" width="14.81640625" style="814" customWidth="1"/>
    <col min="7432" max="7432" width="19.453125" style="814" customWidth="1"/>
    <col min="7433" max="7433" width="17.54296875" style="814" customWidth="1"/>
    <col min="7434" max="7434" width="18.54296875" style="814" customWidth="1"/>
    <col min="7435" max="7435" width="7.26953125" style="814" customWidth="1"/>
    <col min="7436" max="7437" width="18.453125" style="814" customWidth="1"/>
    <col min="7438" max="7438" width="14.26953125" style="814" customWidth="1"/>
    <col min="7439" max="7439" width="5.54296875" style="814" customWidth="1"/>
    <col min="7440" max="7440" width="6.7265625" style="814" customWidth="1"/>
    <col min="7441" max="7441" width="8.1796875" style="814" customWidth="1"/>
    <col min="7442" max="7442" width="11.26953125" style="814" customWidth="1"/>
    <col min="7443" max="7443" width="15.7265625" style="814" customWidth="1"/>
    <col min="7444" max="7444" width="16.453125" style="814" customWidth="1"/>
    <col min="7445" max="7445" width="9" style="814" customWidth="1"/>
    <col min="7446" max="7446" width="8.81640625" style="814" customWidth="1"/>
    <col min="7447" max="7447" width="10" style="814" customWidth="1"/>
    <col min="7448" max="7680" width="9.1796875" style="814"/>
    <col min="7681" max="7681" width="6.1796875" style="814" customWidth="1"/>
    <col min="7682" max="7682" width="17.1796875" style="814" customWidth="1"/>
    <col min="7683" max="7683" width="17.26953125" style="814" customWidth="1"/>
    <col min="7684" max="7684" width="17.453125" style="814" customWidth="1"/>
    <col min="7685" max="7685" width="16.54296875" style="814" customWidth="1"/>
    <col min="7686" max="7686" width="14.7265625" style="814" customWidth="1"/>
    <col min="7687" max="7687" width="14.81640625" style="814" customWidth="1"/>
    <col min="7688" max="7688" width="19.453125" style="814" customWidth="1"/>
    <col min="7689" max="7689" width="17.54296875" style="814" customWidth="1"/>
    <col min="7690" max="7690" width="18.54296875" style="814" customWidth="1"/>
    <col min="7691" max="7691" width="7.26953125" style="814" customWidth="1"/>
    <col min="7692" max="7693" width="18.453125" style="814" customWidth="1"/>
    <col min="7694" max="7694" width="14.26953125" style="814" customWidth="1"/>
    <col min="7695" max="7695" width="5.54296875" style="814" customWidth="1"/>
    <col min="7696" max="7696" width="6.7265625" style="814" customWidth="1"/>
    <col min="7697" max="7697" width="8.1796875" style="814" customWidth="1"/>
    <col min="7698" max="7698" width="11.26953125" style="814" customWidth="1"/>
    <col min="7699" max="7699" width="15.7265625" style="814" customWidth="1"/>
    <col min="7700" max="7700" width="16.453125" style="814" customWidth="1"/>
    <col min="7701" max="7701" width="9" style="814" customWidth="1"/>
    <col min="7702" max="7702" width="8.81640625" style="814" customWidth="1"/>
    <col min="7703" max="7703" width="10" style="814" customWidth="1"/>
    <col min="7704" max="7936" width="9.1796875" style="814"/>
    <col min="7937" max="7937" width="6.1796875" style="814" customWidth="1"/>
    <col min="7938" max="7938" width="17.1796875" style="814" customWidth="1"/>
    <col min="7939" max="7939" width="17.26953125" style="814" customWidth="1"/>
    <col min="7940" max="7940" width="17.453125" style="814" customWidth="1"/>
    <col min="7941" max="7941" width="16.54296875" style="814" customWidth="1"/>
    <col min="7942" max="7942" width="14.7265625" style="814" customWidth="1"/>
    <col min="7943" max="7943" width="14.81640625" style="814" customWidth="1"/>
    <col min="7944" max="7944" width="19.453125" style="814" customWidth="1"/>
    <col min="7945" max="7945" width="17.54296875" style="814" customWidth="1"/>
    <col min="7946" max="7946" width="18.54296875" style="814" customWidth="1"/>
    <col min="7947" max="7947" width="7.26953125" style="814" customWidth="1"/>
    <col min="7948" max="7949" width="18.453125" style="814" customWidth="1"/>
    <col min="7950" max="7950" width="14.26953125" style="814" customWidth="1"/>
    <col min="7951" max="7951" width="5.54296875" style="814" customWidth="1"/>
    <col min="7952" max="7952" width="6.7265625" style="814" customWidth="1"/>
    <col min="7953" max="7953" width="8.1796875" style="814" customWidth="1"/>
    <col min="7954" max="7954" width="11.26953125" style="814" customWidth="1"/>
    <col min="7955" max="7955" width="15.7265625" style="814" customWidth="1"/>
    <col min="7956" max="7956" width="16.453125" style="814" customWidth="1"/>
    <col min="7957" max="7957" width="9" style="814" customWidth="1"/>
    <col min="7958" max="7958" width="8.81640625" style="814" customWidth="1"/>
    <col min="7959" max="7959" width="10" style="814" customWidth="1"/>
    <col min="7960" max="8192" width="9.1796875" style="814"/>
    <col min="8193" max="8193" width="6.1796875" style="814" customWidth="1"/>
    <col min="8194" max="8194" width="17.1796875" style="814" customWidth="1"/>
    <col min="8195" max="8195" width="17.26953125" style="814" customWidth="1"/>
    <col min="8196" max="8196" width="17.453125" style="814" customWidth="1"/>
    <col min="8197" max="8197" width="16.54296875" style="814" customWidth="1"/>
    <col min="8198" max="8198" width="14.7265625" style="814" customWidth="1"/>
    <col min="8199" max="8199" width="14.81640625" style="814" customWidth="1"/>
    <col min="8200" max="8200" width="19.453125" style="814" customWidth="1"/>
    <col min="8201" max="8201" width="17.54296875" style="814" customWidth="1"/>
    <col min="8202" max="8202" width="18.54296875" style="814" customWidth="1"/>
    <col min="8203" max="8203" width="7.26953125" style="814" customWidth="1"/>
    <col min="8204" max="8205" width="18.453125" style="814" customWidth="1"/>
    <col min="8206" max="8206" width="14.26953125" style="814" customWidth="1"/>
    <col min="8207" max="8207" width="5.54296875" style="814" customWidth="1"/>
    <col min="8208" max="8208" width="6.7265625" style="814" customWidth="1"/>
    <col min="8209" max="8209" width="8.1796875" style="814" customWidth="1"/>
    <col min="8210" max="8210" width="11.26953125" style="814" customWidth="1"/>
    <col min="8211" max="8211" width="15.7265625" style="814" customWidth="1"/>
    <col min="8212" max="8212" width="16.453125" style="814" customWidth="1"/>
    <col min="8213" max="8213" width="9" style="814" customWidth="1"/>
    <col min="8214" max="8214" width="8.81640625" style="814" customWidth="1"/>
    <col min="8215" max="8215" width="10" style="814" customWidth="1"/>
    <col min="8216" max="8448" width="9.1796875" style="814"/>
    <col min="8449" max="8449" width="6.1796875" style="814" customWidth="1"/>
    <col min="8450" max="8450" width="17.1796875" style="814" customWidth="1"/>
    <col min="8451" max="8451" width="17.26953125" style="814" customWidth="1"/>
    <col min="8452" max="8452" width="17.453125" style="814" customWidth="1"/>
    <col min="8453" max="8453" width="16.54296875" style="814" customWidth="1"/>
    <col min="8454" max="8454" width="14.7265625" style="814" customWidth="1"/>
    <col min="8455" max="8455" width="14.81640625" style="814" customWidth="1"/>
    <col min="8456" max="8456" width="19.453125" style="814" customWidth="1"/>
    <col min="8457" max="8457" width="17.54296875" style="814" customWidth="1"/>
    <col min="8458" max="8458" width="18.54296875" style="814" customWidth="1"/>
    <col min="8459" max="8459" width="7.26953125" style="814" customWidth="1"/>
    <col min="8460" max="8461" width="18.453125" style="814" customWidth="1"/>
    <col min="8462" max="8462" width="14.26953125" style="814" customWidth="1"/>
    <col min="8463" max="8463" width="5.54296875" style="814" customWidth="1"/>
    <col min="8464" max="8464" width="6.7265625" style="814" customWidth="1"/>
    <col min="8465" max="8465" width="8.1796875" style="814" customWidth="1"/>
    <col min="8466" max="8466" width="11.26953125" style="814" customWidth="1"/>
    <col min="8467" max="8467" width="15.7265625" style="814" customWidth="1"/>
    <col min="8468" max="8468" width="16.453125" style="814" customWidth="1"/>
    <col min="8469" max="8469" width="9" style="814" customWidth="1"/>
    <col min="8470" max="8470" width="8.81640625" style="814" customWidth="1"/>
    <col min="8471" max="8471" width="10" style="814" customWidth="1"/>
    <col min="8472" max="8704" width="9.1796875" style="814"/>
    <col min="8705" max="8705" width="6.1796875" style="814" customWidth="1"/>
    <col min="8706" max="8706" width="17.1796875" style="814" customWidth="1"/>
    <col min="8707" max="8707" width="17.26953125" style="814" customWidth="1"/>
    <col min="8708" max="8708" width="17.453125" style="814" customWidth="1"/>
    <col min="8709" max="8709" width="16.54296875" style="814" customWidth="1"/>
    <col min="8710" max="8710" width="14.7265625" style="814" customWidth="1"/>
    <col min="8711" max="8711" width="14.81640625" style="814" customWidth="1"/>
    <col min="8712" max="8712" width="19.453125" style="814" customWidth="1"/>
    <col min="8713" max="8713" width="17.54296875" style="814" customWidth="1"/>
    <col min="8714" max="8714" width="18.54296875" style="814" customWidth="1"/>
    <col min="8715" max="8715" width="7.26953125" style="814" customWidth="1"/>
    <col min="8716" max="8717" width="18.453125" style="814" customWidth="1"/>
    <col min="8718" max="8718" width="14.26953125" style="814" customWidth="1"/>
    <col min="8719" max="8719" width="5.54296875" style="814" customWidth="1"/>
    <col min="8720" max="8720" width="6.7265625" style="814" customWidth="1"/>
    <col min="8721" max="8721" width="8.1796875" style="814" customWidth="1"/>
    <col min="8722" max="8722" width="11.26953125" style="814" customWidth="1"/>
    <col min="8723" max="8723" width="15.7265625" style="814" customWidth="1"/>
    <col min="8724" max="8724" width="16.453125" style="814" customWidth="1"/>
    <col min="8725" max="8725" width="9" style="814" customWidth="1"/>
    <col min="8726" max="8726" width="8.81640625" style="814" customWidth="1"/>
    <col min="8727" max="8727" width="10" style="814" customWidth="1"/>
    <col min="8728" max="8960" width="9.1796875" style="814"/>
    <col min="8961" max="8961" width="6.1796875" style="814" customWidth="1"/>
    <col min="8962" max="8962" width="17.1796875" style="814" customWidth="1"/>
    <col min="8963" max="8963" width="17.26953125" style="814" customWidth="1"/>
    <col min="8964" max="8964" width="17.453125" style="814" customWidth="1"/>
    <col min="8965" max="8965" width="16.54296875" style="814" customWidth="1"/>
    <col min="8966" max="8966" width="14.7265625" style="814" customWidth="1"/>
    <col min="8967" max="8967" width="14.81640625" style="814" customWidth="1"/>
    <col min="8968" max="8968" width="19.453125" style="814" customWidth="1"/>
    <col min="8969" max="8969" width="17.54296875" style="814" customWidth="1"/>
    <col min="8970" max="8970" width="18.54296875" style="814" customWidth="1"/>
    <col min="8971" max="8971" width="7.26953125" style="814" customWidth="1"/>
    <col min="8972" max="8973" width="18.453125" style="814" customWidth="1"/>
    <col min="8974" max="8974" width="14.26953125" style="814" customWidth="1"/>
    <col min="8975" max="8975" width="5.54296875" style="814" customWidth="1"/>
    <col min="8976" max="8976" width="6.7265625" style="814" customWidth="1"/>
    <col min="8977" max="8977" width="8.1796875" style="814" customWidth="1"/>
    <col min="8978" max="8978" width="11.26953125" style="814" customWidth="1"/>
    <col min="8979" max="8979" width="15.7265625" style="814" customWidth="1"/>
    <col min="8980" max="8980" width="16.453125" style="814" customWidth="1"/>
    <col min="8981" max="8981" width="9" style="814" customWidth="1"/>
    <col min="8982" max="8982" width="8.81640625" style="814" customWidth="1"/>
    <col min="8983" max="8983" width="10" style="814" customWidth="1"/>
    <col min="8984" max="9216" width="9.1796875" style="814"/>
    <col min="9217" max="9217" width="6.1796875" style="814" customWidth="1"/>
    <col min="9218" max="9218" width="17.1796875" style="814" customWidth="1"/>
    <col min="9219" max="9219" width="17.26953125" style="814" customWidth="1"/>
    <col min="9220" max="9220" width="17.453125" style="814" customWidth="1"/>
    <col min="9221" max="9221" width="16.54296875" style="814" customWidth="1"/>
    <col min="9222" max="9222" width="14.7265625" style="814" customWidth="1"/>
    <col min="9223" max="9223" width="14.81640625" style="814" customWidth="1"/>
    <col min="9224" max="9224" width="19.453125" style="814" customWidth="1"/>
    <col min="9225" max="9225" width="17.54296875" style="814" customWidth="1"/>
    <col min="9226" max="9226" width="18.54296875" style="814" customWidth="1"/>
    <col min="9227" max="9227" width="7.26953125" style="814" customWidth="1"/>
    <col min="9228" max="9229" width="18.453125" style="814" customWidth="1"/>
    <col min="9230" max="9230" width="14.26953125" style="814" customWidth="1"/>
    <col min="9231" max="9231" width="5.54296875" style="814" customWidth="1"/>
    <col min="9232" max="9232" width="6.7265625" style="814" customWidth="1"/>
    <col min="9233" max="9233" width="8.1796875" style="814" customWidth="1"/>
    <col min="9234" max="9234" width="11.26953125" style="814" customWidth="1"/>
    <col min="9235" max="9235" width="15.7265625" style="814" customWidth="1"/>
    <col min="9236" max="9236" width="16.453125" style="814" customWidth="1"/>
    <col min="9237" max="9237" width="9" style="814" customWidth="1"/>
    <col min="9238" max="9238" width="8.81640625" style="814" customWidth="1"/>
    <col min="9239" max="9239" width="10" style="814" customWidth="1"/>
    <col min="9240" max="9472" width="9.1796875" style="814"/>
    <col min="9473" max="9473" width="6.1796875" style="814" customWidth="1"/>
    <col min="9474" max="9474" width="17.1796875" style="814" customWidth="1"/>
    <col min="9475" max="9475" width="17.26953125" style="814" customWidth="1"/>
    <col min="9476" max="9476" width="17.453125" style="814" customWidth="1"/>
    <col min="9477" max="9477" width="16.54296875" style="814" customWidth="1"/>
    <col min="9478" max="9478" width="14.7265625" style="814" customWidth="1"/>
    <col min="9479" max="9479" width="14.81640625" style="814" customWidth="1"/>
    <col min="9480" max="9480" width="19.453125" style="814" customWidth="1"/>
    <col min="9481" max="9481" width="17.54296875" style="814" customWidth="1"/>
    <col min="9482" max="9482" width="18.54296875" style="814" customWidth="1"/>
    <col min="9483" max="9483" width="7.26953125" style="814" customWidth="1"/>
    <col min="9484" max="9485" width="18.453125" style="814" customWidth="1"/>
    <col min="9486" max="9486" width="14.26953125" style="814" customWidth="1"/>
    <col min="9487" max="9487" width="5.54296875" style="814" customWidth="1"/>
    <col min="9488" max="9488" width="6.7265625" style="814" customWidth="1"/>
    <col min="9489" max="9489" width="8.1796875" style="814" customWidth="1"/>
    <col min="9490" max="9490" width="11.26953125" style="814" customWidth="1"/>
    <col min="9491" max="9491" width="15.7265625" style="814" customWidth="1"/>
    <col min="9492" max="9492" width="16.453125" style="814" customWidth="1"/>
    <col min="9493" max="9493" width="9" style="814" customWidth="1"/>
    <col min="9494" max="9494" width="8.81640625" style="814" customWidth="1"/>
    <col min="9495" max="9495" width="10" style="814" customWidth="1"/>
    <col min="9496" max="9728" width="9.1796875" style="814"/>
    <col min="9729" max="9729" width="6.1796875" style="814" customWidth="1"/>
    <col min="9730" max="9730" width="17.1796875" style="814" customWidth="1"/>
    <col min="9731" max="9731" width="17.26953125" style="814" customWidth="1"/>
    <col min="9732" max="9732" width="17.453125" style="814" customWidth="1"/>
    <col min="9733" max="9733" width="16.54296875" style="814" customWidth="1"/>
    <col min="9734" max="9734" width="14.7265625" style="814" customWidth="1"/>
    <col min="9735" max="9735" width="14.81640625" style="814" customWidth="1"/>
    <col min="9736" max="9736" width="19.453125" style="814" customWidth="1"/>
    <col min="9737" max="9737" width="17.54296875" style="814" customWidth="1"/>
    <col min="9738" max="9738" width="18.54296875" style="814" customWidth="1"/>
    <col min="9739" max="9739" width="7.26953125" style="814" customWidth="1"/>
    <col min="9740" max="9741" width="18.453125" style="814" customWidth="1"/>
    <col min="9742" max="9742" width="14.26953125" style="814" customWidth="1"/>
    <col min="9743" max="9743" width="5.54296875" style="814" customWidth="1"/>
    <col min="9744" max="9744" width="6.7265625" style="814" customWidth="1"/>
    <col min="9745" max="9745" width="8.1796875" style="814" customWidth="1"/>
    <col min="9746" max="9746" width="11.26953125" style="814" customWidth="1"/>
    <col min="9747" max="9747" width="15.7265625" style="814" customWidth="1"/>
    <col min="9748" max="9748" width="16.453125" style="814" customWidth="1"/>
    <col min="9749" max="9749" width="9" style="814" customWidth="1"/>
    <col min="9750" max="9750" width="8.81640625" style="814" customWidth="1"/>
    <col min="9751" max="9751" width="10" style="814" customWidth="1"/>
    <col min="9752" max="9984" width="9.1796875" style="814"/>
    <col min="9985" max="9985" width="6.1796875" style="814" customWidth="1"/>
    <col min="9986" max="9986" width="17.1796875" style="814" customWidth="1"/>
    <col min="9987" max="9987" width="17.26953125" style="814" customWidth="1"/>
    <col min="9988" max="9988" width="17.453125" style="814" customWidth="1"/>
    <col min="9989" max="9989" width="16.54296875" style="814" customWidth="1"/>
    <col min="9990" max="9990" width="14.7265625" style="814" customWidth="1"/>
    <col min="9991" max="9991" width="14.81640625" style="814" customWidth="1"/>
    <col min="9992" max="9992" width="19.453125" style="814" customWidth="1"/>
    <col min="9993" max="9993" width="17.54296875" style="814" customWidth="1"/>
    <col min="9994" max="9994" width="18.54296875" style="814" customWidth="1"/>
    <col min="9995" max="9995" width="7.26953125" style="814" customWidth="1"/>
    <col min="9996" max="9997" width="18.453125" style="814" customWidth="1"/>
    <col min="9998" max="9998" width="14.26953125" style="814" customWidth="1"/>
    <col min="9999" max="9999" width="5.54296875" style="814" customWidth="1"/>
    <col min="10000" max="10000" width="6.7265625" style="814" customWidth="1"/>
    <col min="10001" max="10001" width="8.1796875" style="814" customWidth="1"/>
    <col min="10002" max="10002" width="11.26953125" style="814" customWidth="1"/>
    <col min="10003" max="10003" width="15.7265625" style="814" customWidth="1"/>
    <col min="10004" max="10004" width="16.453125" style="814" customWidth="1"/>
    <col min="10005" max="10005" width="9" style="814" customWidth="1"/>
    <col min="10006" max="10006" width="8.81640625" style="814" customWidth="1"/>
    <col min="10007" max="10007" width="10" style="814" customWidth="1"/>
    <col min="10008" max="10240" width="9.1796875" style="814"/>
    <col min="10241" max="10241" width="6.1796875" style="814" customWidth="1"/>
    <col min="10242" max="10242" width="17.1796875" style="814" customWidth="1"/>
    <col min="10243" max="10243" width="17.26953125" style="814" customWidth="1"/>
    <col min="10244" max="10244" width="17.453125" style="814" customWidth="1"/>
    <col min="10245" max="10245" width="16.54296875" style="814" customWidth="1"/>
    <col min="10246" max="10246" width="14.7265625" style="814" customWidth="1"/>
    <col min="10247" max="10247" width="14.81640625" style="814" customWidth="1"/>
    <col min="10248" max="10248" width="19.453125" style="814" customWidth="1"/>
    <col min="10249" max="10249" width="17.54296875" style="814" customWidth="1"/>
    <col min="10250" max="10250" width="18.54296875" style="814" customWidth="1"/>
    <col min="10251" max="10251" width="7.26953125" style="814" customWidth="1"/>
    <col min="10252" max="10253" width="18.453125" style="814" customWidth="1"/>
    <col min="10254" max="10254" width="14.26953125" style="814" customWidth="1"/>
    <col min="10255" max="10255" width="5.54296875" style="814" customWidth="1"/>
    <col min="10256" max="10256" width="6.7265625" style="814" customWidth="1"/>
    <col min="10257" max="10257" width="8.1796875" style="814" customWidth="1"/>
    <col min="10258" max="10258" width="11.26953125" style="814" customWidth="1"/>
    <col min="10259" max="10259" width="15.7265625" style="814" customWidth="1"/>
    <col min="10260" max="10260" width="16.453125" style="814" customWidth="1"/>
    <col min="10261" max="10261" width="9" style="814" customWidth="1"/>
    <col min="10262" max="10262" width="8.81640625" style="814" customWidth="1"/>
    <col min="10263" max="10263" width="10" style="814" customWidth="1"/>
    <col min="10264" max="10496" width="9.1796875" style="814"/>
    <col min="10497" max="10497" width="6.1796875" style="814" customWidth="1"/>
    <col min="10498" max="10498" width="17.1796875" style="814" customWidth="1"/>
    <col min="10499" max="10499" width="17.26953125" style="814" customWidth="1"/>
    <col min="10500" max="10500" width="17.453125" style="814" customWidth="1"/>
    <col min="10501" max="10501" width="16.54296875" style="814" customWidth="1"/>
    <col min="10502" max="10502" width="14.7265625" style="814" customWidth="1"/>
    <col min="10503" max="10503" width="14.81640625" style="814" customWidth="1"/>
    <col min="10504" max="10504" width="19.453125" style="814" customWidth="1"/>
    <col min="10505" max="10505" width="17.54296875" style="814" customWidth="1"/>
    <col min="10506" max="10506" width="18.54296875" style="814" customWidth="1"/>
    <col min="10507" max="10507" width="7.26953125" style="814" customWidth="1"/>
    <col min="10508" max="10509" width="18.453125" style="814" customWidth="1"/>
    <col min="10510" max="10510" width="14.26953125" style="814" customWidth="1"/>
    <col min="10511" max="10511" width="5.54296875" style="814" customWidth="1"/>
    <col min="10512" max="10512" width="6.7265625" style="814" customWidth="1"/>
    <col min="10513" max="10513" width="8.1796875" style="814" customWidth="1"/>
    <col min="10514" max="10514" width="11.26953125" style="814" customWidth="1"/>
    <col min="10515" max="10515" width="15.7265625" style="814" customWidth="1"/>
    <col min="10516" max="10516" width="16.453125" style="814" customWidth="1"/>
    <col min="10517" max="10517" width="9" style="814" customWidth="1"/>
    <col min="10518" max="10518" width="8.81640625" style="814" customWidth="1"/>
    <col min="10519" max="10519" width="10" style="814" customWidth="1"/>
    <col min="10520" max="10752" width="9.1796875" style="814"/>
    <col min="10753" max="10753" width="6.1796875" style="814" customWidth="1"/>
    <col min="10754" max="10754" width="17.1796875" style="814" customWidth="1"/>
    <col min="10755" max="10755" width="17.26953125" style="814" customWidth="1"/>
    <col min="10756" max="10756" width="17.453125" style="814" customWidth="1"/>
    <col min="10757" max="10757" width="16.54296875" style="814" customWidth="1"/>
    <col min="10758" max="10758" width="14.7265625" style="814" customWidth="1"/>
    <col min="10759" max="10759" width="14.81640625" style="814" customWidth="1"/>
    <col min="10760" max="10760" width="19.453125" style="814" customWidth="1"/>
    <col min="10761" max="10761" width="17.54296875" style="814" customWidth="1"/>
    <col min="10762" max="10762" width="18.54296875" style="814" customWidth="1"/>
    <col min="10763" max="10763" width="7.26953125" style="814" customWidth="1"/>
    <col min="10764" max="10765" width="18.453125" style="814" customWidth="1"/>
    <col min="10766" max="10766" width="14.26953125" style="814" customWidth="1"/>
    <col min="10767" max="10767" width="5.54296875" style="814" customWidth="1"/>
    <col min="10768" max="10768" width="6.7265625" style="814" customWidth="1"/>
    <col min="10769" max="10769" width="8.1796875" style="814" customWidth="1"/>
    <col min="10770" max="10770" width="11.26953125" style="814" customWidth="1"/>
    <col min="10771" max="10771" width="15.7265625" style="814" customWidth="1"/>
    <col min="10772" max="10772" width="16.453125" style="814" customWidth="1"/>
    <col min="10773" max="10773" width="9" style="814" customWidth="1"/>
    <col min="10774" max="10774" width="8.81640625" style="814" customWidth="1"/>
    <col min="10775" max="10775" width="10" style="814" customWidth="1"/>
    <col min="10776" max="11008" width="9.1796875" style="814"/>
    <col min="11009" max="11009" width="6.1796875" style="814" customWidth="1"/>
    <col min="11010" max="11010" width="17.1796875" style="814" customWidth="1"/>
    <col min="11011" max="11011" width="17.26953125" style="814" customWidth="1"/>
    <col min="11012" max="11012" width="17.453125" style="814" customWidth="1"/>
    <col min="11013" max="11013" width="16.54296875" style="814" customWidth="1"/>
    <col min="11014" max="11014" width="14.7265625" style="814" customWidth="1"/>
    <col min="11015" max="11015" width="14.81640625" style="814" customWidth="1"/>
    <col min="11016" max="11016" width="19.453125" style="814" customWidth="1"/>
    <col min="11017" max="11017" width="17.54296875" style="814" customWidth="1"/>
    <col min="11018" max="11018" width="18.54296875" style="814" customWidth="1"/>
    <col min="11019" max="11019" width="7.26953125" style="814" customWidth="1"/>
    <col min="11020" max="11021" width="18.453125" style="814" customWidth="1"/>
    <col min="11022" max="11022" width="14.26953125" style="814" customWidth="1"/>
    <col min="11023" max="11023" width="5.54296875" style="814" customWidth="1"/>
    <col min="11024" max="11024" width="6.7265625" style="814" customWidth="1"/>
    <col min="11025" max="11025" width="8.1796875" style="814" customWidth="1"/>
    <col min="11026" max="11026" width="11.26953125" style="814" customWidth="1"/>
    <col min="11027" max="11027" width="15.7265625" style="814" customWidth="1"/>
    <col min="11028" max="11028" width="16.453125" style="814" customWidth="1"/>
    <col min="11029" max="11029" width="9" style="814" customWidth="1"/>
    <col min="11030" max="11030" width="8.81640625" style="814" customWidth="1"/>
    <col min="11031" max="11031" width="10" style="814" customWidth="1"/>
    <col min="11032" max="11264" width="9.1796875" style="814"/>
    <col min="11265" max="11265" width="6.1796875" style="814" customWidth="1"/>
    <col min="11266" max="11266" width="17.1796875" style="814" customWidth="1"/>
    <col min="11267" max="11267" width="17.26953125" style="814" customWidth="1"/>
    <col min="11268" max="11268" width="17.453125" style="814" customWidth="1"/>
    <col min="11269" max="11269" width="16.54296875" style="814" customWidth="1"/>
    <col min="11270" max="11270" width="14.7265625" style="814" customWidth="1"/>
    <col min="11271" max="11271" width="14.81640625" style="814" customWidth="1"/>
    <col min="11272" max="11272" width="19.453125" style="814" customWidth="1"/>
    <col min="11273" max="11273" width="17.54296875" style="814" customWidth="1"/>
    <col min="11274" max="11274" width="18.54296875" style="814" customWidth="1"/>
    <col min="11275" max="11275" width="7.26953125" style="814" customWidth="1"/>
    <col min="11276" max="11277" width="18.453125" style="814" customWidth="1"/>
    <col min="11278" max="11278" width="14.26953125" style="814" customWidth="1"/>
    <col min="11279" max="11279" width="5.54296875" style="814" customWidth="1"/>
    <col min="11280" max="11280" width="6.7265625" style="814" customWidth="1"/>
    <col min="11281" max="11281" width="8.1796875" style="814" customWidth="1"/>
    <col min="11282" max="11282" width="11.26953125" style="814" customWidth="1"/>
    <col min="11283" max="11283" width="15.7265625" style="814" customWidth="1"/>
    <col min="11284" max="11284" width="16.453125" style="814" customWidth="1"/>
    <col min="11285" max="11285" width="9" style="814" customWidth="1"/>
    <col min="11286" max="11286" width="8.81640625" style="814" customWidth="1"/>
    <col min="11287" max="11287" width="10" style="814" customWidth="1"/>
    <col min="11288" max="11520" width="9.1796875" style="814"/>
    <col min="11521" max="11521" width="6.1796875" style="814" customWidth="1"/>
    <col min="11522" max="11522" width="17.1796875" style="814" customWidth="1"/>
    <col min="11523" max="11523" width="17.26953125" style="814" customWidth="1"/>
    <col min="11524" max="11524" width="17.453125" style="814" customWidth="1"/>
    <col min="11525" max="11525" width="16.54296875" style="814" customWidth="1"/>
    <col min="11526" max="11526" width="14.7265625" style="814" customWidth="1"/>
    <col min="11527" max="11527" width="14.81640625" style="814" customWidth="1"/>
    <col min="11528" max="11528" width="19.453125" style="814" customWidth="1"/>
    <col min="11529" max="11529" width="17.54296875" style="814" customWidth="1"/>
    <col min="11530" max="11530" width="18.54296875" style="814" customWidth="1"/>
    <col min="11531" max="11531" width="7.26953125" style="814" customWidth="1"/>
    <col min="11532" max="11533" width="18.453125" style="814" customWidth="1"/>
    <col min="11534" max="11534" width="14.26953125" style="814" customWidth="1"/>
    <col min="11535" max="11535" width="5.54296875" style="814" customWidth="1"/>
    <col min="11536" max="11536" width="6.7265625" style="814" customWidth="1"/>
    <col min="11537" max="11537" width="8.1796875" style="814" customWidth="1"/>
    <col min="11538" max="11538" width="11.26953125" style="814" customWidth="1"/>
    <col min="11539" max="11539" width="15.7265625" style="814" customWidth="1"/>
    <col min="11540" max="11540" width="16.453125" style="814" customWidth="1"/>
    <col min="11541" max="11541" width="9" style="814" customWidth="1"/>
    <col min="11542" max="11542" width="8.81640625" style="814" customWidth="1"/>
    <col min="11543" max="11543" width="10" style="814" customWidth="1"/>
    <col min="11544" max="11776" width="9.1796875" style="814"/>
    <col min="11777" max="11777" width="6.1796875" style="814" customWidth="1"/>
    <col min="11778" max="11778" width="17.1796875" style="814" customWidth="1"/>
    <col min="11779" max="11779" width="17.26953125" style="814" customWidth="1"/>
    <col min="11780" max="11780" width="17.453125" style="814" customWidth="1"/>
    <col min="11781" max="11781" width="16.54296875" style="814" customWidth="1"/>
    <col min="11782" max="11782" width="14.7265625" style="814" customWidth="1"/>
    <col min="11783" max="11783" width="14.81640625" style="814" customWidth="1"/>
    <col min="11784" max="11784" width="19.453125" style="814" customWidth="1"/>
    <col min="11785" max="11785" width="17.54296875" style="814" customWidth="1"/>
    <col min="11786" max="11786" width="18.54296875" style="814" customWidth="1"/>
    <col min="11787" max="11787" width="7.26953125" style="814" customWidth="1"/>
    <col min="11788" max="11789" width="18.453125" style="814" customWidth="1"/>
    <col min="11790" max="11790" width="14.26953125" style="814" customWidth="1"/>
    <col min="11791" max="11791" width="5.54296875" style="814" customWidth="1"/>
    <col min="11792" max="11792" width="6.7265625" style="814" customWidth="1"/>
    <col min="11793" max="11793" width="8.1796875" style="814" customWidth="1"/>
    <col min="11794" max="11794" width="11.26953125" style="814" customWidth="1"/>
    <col min="11795" max="11795" width="15.7265625" style="814" customWidth="1"/>
    <col min="11796" max="11796" width="16.453125" style="814" customWidth="1"/>
    <col min="11797" max="11797" width="9" style="814" customWidth="1"/>
    <col min="11798" max="11798" width="8.81640625" style="814" customWidth="1"/>
    <col min="11799" max="11799" width="10" style="814" customWidth="1"/>
    <col min="11800" max="12032" width="9.1796875" style="814"/>
    <col min="12033" max="12033" width="6.1796875" style="814" customWidth="1"/>
    <col min="12034" max="12034" width="17.1796875" style="814" customWidth="1"/>
    <col min="12035" max="12035" width="17.26953125" style="814" customWidth="1"/>
    <col min="12036" max="12036" width="17.453125" style="814" customWidth="1"/>
    <col min="12037" max="12037" width="16.54296875" style="814" customWidth="1"/>
    <col min="12038" max="12038" width="14.7265625" style="814" customWidth="1"/>
    <col min="12039" max="12039" width="14.81640625" style="814" customWidth="1"/>
    <col min="12040" max="12040" width="19.453125" style="814" customWidth="1"/>
    <col min="12041" max="12041" width="17.54296875" style="814" customWidth="1"/>
    <col min="12042" max="12042" width="18.54296875" style="814" customWidth="1"/>
    <col min="12043" max="12043" width="7.26953125" style="814" customWidth="1"/>
    <col min="12044" max="12045" width="18.453125" style="814" customWidth="1"/>
    <col min="12046" max="12046" width="14.26953125" style="814" customWidth="1"/>
    <col min="12047" max="12047" width="5.54296875" style="814" customWidth="1"/>
    <col min="12048" max="12048" width="6.7265625" style="814" customWidth="1"/>
    <col min="12049" max="12049" width="8.1796875" style="814" customWidth="1"/>
    <col min="12050" max="12050" width="11.26953125" style="814" customWidth="1"/>
    <col min="12051" max="12051" width="15.7265625" style="814" customWidth="1"/>
    <col min="12052" max="12052" width="16.453125" style="814" customWidth="1"/>
    <col min="12053" max="12053" width="9" style="814" customWidth="1"/>
    <col min="12054" max="12054" width="8.81640625" style="814" customWidth="1"/>
    <col min="12055" max="12055" width="10" style="814" customWidth="1"/>
    <col min="12056" max="12288" width="9.1796875" style="814"/>
    <col min="12289" max="12289" width="6.1796875" style="814" customWidth="1"/>
    <col min="12290" max="12290" width="17.1796875" style="814" customWidth="1"/>
    <col min="12291" max="12291" width="17.26953125" style="814" customWidth="1"/>
    <col min="12292" max="12292" width="17.453125" style="814" customWidth="1"/>
    <col min="12293" max="12293" width="16.54296875" style="814" customWidth="1"/>
    <col min="12294" max="12294" width="14.7265625" style="814" customWidth="1"/>
    <col min="12295" max="12295" width="14.81640625" style="814" customWidth="1"/>
    <col min="12296" max="12296" width="19.453125" style="814" customWidth="1"/>
    <col min="12297" max="12297" width="17.54296875" style="814" customWidth="1"/>
    <col min="12298" max="12298" width="18.54296875" style="814" customWidth="1"/>
    <col min="12299" max="12299" width="7.26953125" style="814" customWidth="1"/>
    <col min="12300" max="12301" width="18.453125" style="814" customWidth="1"/>
    <col min="12302" max="12302" width="14.26953125" style="814" customWidth="1"/>
    <col min="12303" max="12303" width="5.54296875" style="814" customWidth="1"/>
    <col min="12304" max="12304" width="6.7265625" style="814" customWidth="1"/>
    <col min="12305" max="12305" width="8.1796875" style="814" customWidth="1"/>
    <col min="12306" max="12306" width="11.26953125" style="814" customWidth="1"/>
    <col min="12307" max="12307" width="15.7265625" style="814" customWidth="1"/>
    <col min="12308" max="12308" width="16.453125" style="814" customWidth="1"/>
    <col min="12309" max="12309" width="9" style="814" customWidth="1"/>
    <col min="12310" max="12310" width="8.81640625" style="814" customWidth="1"/>
    <col min="12311" max="12311" width="10" style="814" customWidth="1"/>
    <col min="12312" max="12544" width="9.1796875" style="814"/>
    <col min="12545" max="12545" width="6.1796875" style="814" customWidth="1"/>
    <col min="12546" max="12546" width="17.1796875" style="814" customWidth="1"/>
    <col min="12547" max="12547" width="17.26953125" style="814" customWidth="1"/>
    <col min="12548" max="12548" width="17.453125" style="814" customWidth="1"/>
    <col min="12549" max="12549" width="16.54296875" style="814" customWidth="1"/>
    <col min="12550" max="12550" width="14.7265625" style="814" customWidth="1"/>
    <col min="12551" max="12551" width="14.81640625" style="814" customWidth="1"/>
    <col min="12552" max="12552" width="19.453125" style="814" customWidth="1"/>
    <col min="12553" max="12553" width="17.54296875" style="814" customWidth="1"/>
    <col min="12554" max="12554" width="18.54296875" style="814" customWidth="1"/>
    <col min="12555" max="12555" width="7.26953125" style="814" customWidth="1"/>
    <col min="12556" max="12557" width="18.453125" style="814" customWidth="1"/>
    <col min="12558" max="12558" width="14.26953125" style="814" customWidth="1"/>
    <col min="12559" max="12559" width="5.54296875" style="814" customWidth="1"/>
    <col min="12560" max="12560" width="6.7265625" style="814" customWidth="1"/>
    <col min="12561" max="12561" width="8.1796875" style="814" customWidth="1"/>
    <col min="12562" max="12562" width="11.26953125" style="814" customWidth="1"/>
    <col min="12563" max="12563" width="15.7265625" style="814" customWidth="1"/>
    <col min="12564" max="12564" width="16.453125" style="814" customWidth="1"/>
    <col min="12565" max="12565" width="9" style="814" customWidth="1"/>
    <col min="12566" max="12566" width="8.81640625" style="814" customWidth="1"/>
    <col min="12567" max="12567" width="10" style="814" customWidth="1"/>
    <col min="12568" max="12800" width="9.1796875" style="814"/>
    <col min="12801" max="12801" width="6.1796875" style="814" customWidth="1"/>
    <col min="12802" max="12802" width="17.1796875" style="814" customWidth="1"/>
    <col min="12803" max="12803" width="17.26953125" style="814" customWidth="1"/>
    <col min="12804" max="12804" width="17.453125" style="814" customWidth="1"/>
    <col min="12805" max="12805" width="16.54296875" style="814" customWidth="1"/>
    <col min="12806" max="12806" width="14.7265625" style="814" customWidth="1"/>
    <col min="12807" max="12807" width="14.81640625" style="814" customWidth="1"/>
    <col min="12808" max="12808" width="19.453125" style="814" customWidth="1"/>
    <col min="12809" max="12809" width="17.54296875" style="814" customWidth="1"/>
    <col min="12810" max="12810" width="18.54296875" style="814" customWidth="1"/>
    <col min="12811" max="12811" width="7.26953125" style="814" customWidth="1"/>
    <col min="12812" max="12813" width="18.453125" style="814" customWidth="1"/>
    <col min="12814" max="12814" width="14.26953125" style="814" customWidth="1"/>
    <col min="12815" max="12815" width="5.54296875" style="814" customWidth="1"/>
    <col min="12816" max="12816" width="6.7265625" style="814" customWidth="1"/>
    <col min="12817" max="12817" width="8.1796875" style="814" customWidth="1"/>
    <col min="12818" max="12818" width="11.26953125" style="814" customWidth="1"/>
    <col min="12819" max="12819" width="15.7265625" style="814" customWidth="1"/>
    <col min="12820" max="12820" width="16.453125" style="814" customWidth="1"/>
    <col min="12821" max="12821" width="9" style="814" customWidth="1"/>
    <col min="12822" max="12822" width="8.81640625" style="814" customWidth="1"/>
    <col min="12823" max="12823" width="10" style="814" customWidth="1"/>
    <col min="12824" max="13056" width="9.1796875" style="814"/>
    <col min="13057" max="13057" width="6.1796875" style="814" customWidth="1"/>
    <col min="13058" max="13058" width="17.1796875" style="814" customWidth="1"/>
    <col min="13059" max="13059" width="17.26953125" style="814" customWidth="1"/>
    <col min="13060" max="13060" width="17.453125" style="814" customWidth="1"/>
    <col min="13061" max="13061" width="16.54296875" style="814" customWidth="1"/>
    <col min="13062" max="13062" width="14.7265625" style="814" customWidth="1"/>
    <col min="13063" max="13063" width="14.81640625" style="814" customWidth="1"/>
    <col min="13064" max="13064" width="19.453125" style="814" customWidth="1"/>
    <col min="13065" max="13065" width="17.54296875" style="814" customWidth="1"/>
    <col min="13066" max="13066" width="18.54296875" style="814" customWidth="1"/>
    <col min="13067" max="13067" width="7.26953125" style="814" customWidth="1"/>
    <col min="13068" max="13069" width="18.453125" style="814" customWidth="1"/>
    <col min="13070" max="13070" width="14.26953125" style="814" customWidth="1"/>
    <col min="13071" max="13071" width="5.54296875" style="814" customWidth="1"/>
    <col min="13072" max="13072" width="6.7265625" style="814" customWidth="1"/>
    <col min="13073" max="13073" width="8.1796875" style="814" customWidth="1"/>
    <col min="13074" max="13074" width="11.26953125" style="814" customWidth="1"/>
    <col min="13075" max="13075" width="15.7265625" style="814" customWidth="1"/>
    <col min="13076" max="13076" width="16.453125" style="814" customWidth="1"/>
    <col min="13077" max="13077" width="9" style="814" customWidth="1"/>
    <col min="13078" max="13078" width="8.81640625" style="814" customWidth="1"/>
    <col min="13079" max="13079" width="10" style="814" customWidth="1"/>
    <col min="13080" max="13312" width="9.1796875" style="814"/>
    <col min="13313" max="13313" width="6.1796875" style="814" customWidth="1"/>
    <col min="13314" max="13314" width="17.1796875" style="814" customWidth="1"/>
    <col min="13315" max="13315" width="17.26953125" style="814" customWidth="1"/>
    <col min="13316" max="13316" width="17.453125" style="814" customWidth="1"/>
    <col min="13317" max="13317" width="16.54296875" style="814" customWidth="1"/>
    <col min="13318" max="13318" width="14.7265625" style="814" customWidth="1"/>
    <col min="13319" max="13319" width="14.81640625" style="814" customWidth="1"/>
    <col min="13320" max="13320" width="19.453125" style="814" customWidth="1"/>
    <col min="13321" max="13321" width="17.54296875" style="814" customWidth="1"/>
    <col min="13322" max="13322" width="18.54296875" style="814" customWidth="1"/>
    <col min="13323" max="13323" width="7.26953125" style="814" customWidth="1"/>
    <col min="13324" max="13325" width="18.453125" style="814" customWidth="1"/>
    <col min="13326" max="13326" width="14.26953125" style="814" customWidth="1"/>
    <col min="13327" max="13327" width="5.54296875" style="814" customWidth="1"/>
    <col min="13328" max="13328" width="6.7265625" style="814" customWidth="1"/>
    <col min="13329" max="13329" width="8.1796875" style="814" customWidth="1"/>
    <col min="13330" max="13330" width="11.26953125" style="814" customWidth="1"/>
    <col min="13331" max="13331" width="15.7265625" style="814" customWidth="1"/>
    <col min="13332" max="13332" width="16.453125" style="814" customWidth="1"/>
    <col min="13333" max="13333" width="9" style="814" customWidth="1"/>
    <col min="13334" max="13334" width="8.81640625" style="814" customWidth="1"/>
    <col min="13335" max="13335" width="10" style="814" customWidth="1"/>
    <col min="13336" max="13568" width="9.1796875" style="814"/>
    <col min="13569" max="13569" width="6.1796875" style="814" customWidth="1"/>
    <col min="13570" max="13570" width="17.1796875" style="814" customWidth="1"/>
    <col min="13571" max="13571" width="17.26953125" style="814" customWidth="1"/>
    <col min="13572" max="13572" width="17.453125" style="814" customWidth="1"/>
    <col min="13573" max="13573" width="16.54296875" style="814" customWidth="1"/>
    <col min="13574" max="13574" width="14.7265625" style="814" customWidth="1"/>
    <col min="13575" max="13575" width="14.81640625" style="814" customWidth="1"/>
    <col min="13576" max="13576" width="19.453125" style="814" customWidth="1"/>
    <col min="13577" max="13577" width="17.54296875" style="814" customWidth="1"/>
    <col min="13578" max="13578" width="18.54296875" style="814" customWidth="1"/>
    <col min="13579" max="13579" width="7.26953125" style="814" customWidth="1"/>
    <col min="13580" max="13581" width="18.453125" style="814" customWidth="1"/>
    <col min="13582" max="13582" width="14.26953125" style="814" customWidth="1"/>
    <col min="13583" max="13583" width="5.54296875" style="814" customWidth="1"/>
    <col min="13584" max="13584" width="6.7265625" style="814" customWidth="1"/>
    <col min="13585" max="13585" width="8.1796875" style="814" customWidth="1"/>
    <col min="13586" max="13586" width="11.26953125" style="814" customWidth="1"/>
    <col min="13587" max="13587" width="15.7265625" style="814" customWidth="1"/>
    <col min="13588" max="13588" width="16.453125" style="814" customWidth="1"/>
    <col min="13589" max="13589" width="9" style="814" customWidth="1"/>
    <col min="13590" max="13590" width="8.81640625" style="814" customWidth="1"/>
    <col min="13591" max="13591" width="10" style="814" customWidth="1"/>
    <col min="13592" max="13824" width="9.1796875" style="814"/>
    <col min="13825" max="13825" width="6.1796875" style="814" customWidth="1"/>
    <col min="13826" max="13826" width="17.1796875" style="814" customWidth="1"/>
    <col min="13827" max="13827" width="17.26953125" style="814" customWidth="1"/>
    <col min="13828" max="13828" width="17.453125" style="814" customWidth="1"/>
    <col min="13829" max="13829" width="16.54296875" style="814" customWidth="1"/>
    <col min="13830" max="13830" width="14.7265625" style="814" customWidth="1"/>
    <col min="13831" max="13831" width="14.81640625" style="814" customWidth="1"/>
    <col min="13832" max="13832" width="19.453125" style="814" customWidth="1"/>
    <col min="13833" max="13833" width="17.54296875" style="814" customWidth="1"/>
    <col min="13834" max="13834" width="18.54296875" style="814" customWidth="1"/>
    <col min="13835" max="13835" width="7.26953125" style="814" customWidth="1"/>
    <col min="13836" max="13837" width="18.453125" style="814" customWidth="1"/>
    <col min="13838" max="13838" width="14.26953125" style="814" customWidth="1"/>
    <col min="13839" max="13839" width="5.54296875" style="814" customWidth="1"/>
    <col min="13840" max="13840" width="6.7265625" style="814" customWidth="1"/>
    <col min="13841" max="13841" width="8.1796875" style="814" customWidth="1"/>
    <col min="13842" max="13842" width="11.26953125" style="814" customWidth="1"/>
    <col min="13843" max="13843" width="15.7265625" style="814" customWidth="1"/>
    <col min="13844" max="13844" width="16.453125" style="814" customWidth="1"/>
    <col min="13845" max="13845" width="9" style="814" customWidth="1"/>
    <col min="13846" max="13846" width="8.81640625" style="814" customWidth="1"/>
    <col min="13847" max="13847" width="10" style="814" customWidth="1"/>
    <col min="13848" max="14080" width="9.1796875" style="814"/>
    <col min="14081" max="14081" width="6.1796875" style="814" customWidth="1"/>
    <col min="14082" max="14082" width="17.1796875" style="814" customWidth="1"/>
    <col min="14083" max="14083" width="17.26953125" style="814" customWidth="1"/>
    <col min="14084" max="14084" width="17.453125" style="814" customWidth="1"/>
    <col min="14085" max="14085" width="16.54296875" style="814" customWidth="1"/>
    <col min="14086" max="14086" width="14.7265625" style="814" customWidth="1"/>
    <col min="14087" max="14087" width="14.81640625" style="814" customWidth="1"/>
    <col min="14088" max="14088" width="19.453125" style="814" customWidth="1"/>
    <col min="14089" max="14089" width="17.54296875" style="814" customWidth="1"/>
    <col min="14090" max="14090" width="18.54296875" style="814" customWidth="1"/>
    <col min="14091" max="14091" width="7.26953125" style="814" customWidth="1"/>
    <col min="14092" max="14093" width="18.453125" style="814" customWidth="1"/>
    <col min="14094" max="14094" width="14.26953125" style="814" customWidth="1"/>
    <col min="14095" max="14095" width="5.54296875" style="814" customWidth="1"/>
    <col min="14096" max="14096" width="6.7265625" style="814" customWidth="1"/>
    <col min="14097" max="14097" width="8.1796875" style="814" customWidth="1"/>
    <col min="14098" max="14098" width="11.26953125" style="814" customWidth="1"/>
    <col min="14099" max="14099" width="15.7265625" style="814" customWidth="1"/>
    <col min="14100" max="14100" width="16.453125" style="814" customWidth="1"/>
    <col min="14101" max="14101" width="9" style="814" customWidth="1"/>
    <col min="14102" max="14102" width="8.81640625" style="814" customWidth="1"/>
    <col min="14103" max="14103" width="10" style="814" customWidth="1"/>
    <col min="14104" max="14336" width="9.1796875" style="814"/>
    <col min="14337" max="14337" width="6.1796875" style="814" customWidth="1"/>
    <col min="14338" max="14338" width="17.1796875" style="814" customWidth="1"/>
    <col min="14339" max="14339" width="17.26953125" style="814" customWidth="1"/>
    <col min="14340" max="14340" width="17.453125" style="814" customWidth="1"/>
    <col min="14341" max="14341" width="16.54296875" style="814" customWidth="1"/>
    <col min="14342" max="14342" width="14.7265625" style="814" customWidth="1"/>
    <col min="14343" max="14343" width="14.81640625" style="814" customWidth="1"/>
    <col min="14344" max="14344" width="19.453125" style="814" customWidth="1"/>
    <col min="14345" max="14345" width="17.54296875" style="814" customWidth="1"/>
    <col min="14346" max="14346" width="18.54296875" style="814" customWidth="1"/>
    <col min="14347" max="14347" width="7.26953125" style="814" customWidth="1"/>
    <col min="14348" max="14349" width="18.453125" style="814" customWidth="1"/>
    <col min="14350" max="14350" width="14.26953125" style="814" customWidth="1"/>
    <col min="14351" max="14351" width="5.54296875" style="814" customWidth="1"/>
    <col min="14352" max="14352" width="6.7265625" style="814" customWidth="1"/>
    <col min="14353" max="14353" width="8.1796875" style="814" customWidth="1"/>
    <col min="14354" max="14354" width="11.26953125" style="814" customWidth="1"/>
    <col min="14355" max="14355" width="15.7265625" style="814" customWidth="1"/>
    <col min="14356" max="14356" width="16.453125" style="814" customWidth="1"/>
    <col min="14357" max="14357" width="9" style="814" customWidth="1"/>
    <col min="14358" max="14358" width="8.81640625" style="814" customWidth="1"/>
    <col min="14359" max="14359" width="10" style="814" customWidth="1"/>
    <col min="14360" max="14592" width="9.1796875" style="814"/>
    <col min="14593" max="14593" width="6.1796875" style="814" customWidth="1"/>
    <col min="14594" max="14594" width="17.1796875" style="814" customWidth="1"/>
    <col min="14595" max="14595" width="17.26953125" style="814" customWidth="1"/>
    <col min="14596" max="14596" width="17.453125" style="814" customWidth="1"/>
    <col min="14597" max="14597" width="16.54296875" style="814" customWidth="1"/>
    <col min="14598" max="14598" width="14.7265625" style="814" customWidth="1"/>
    <col min="14599" max="14599" width="14.81640625" style="814" customWidth="1"/>
    <col min="14600" max="14600" width="19.453125" style="814" customWidth="1"/>
    <col min="14601" max="14601" width="17.54296875" style="814" customWidth="1"/>
    <col min="14602" max="14602" width="18.54296875" style="814" customWidth="1"/>
    <col min="14603" max="14603" width="7.26953125" style="814" customWidth="1"/>
    <col min="14604" max="14605" width="18.453125" style="814" customWidth="1"/>
    <col min="14606" max="14606" width="14.26953125" style="814" customWidth="1"/>
    <col min="14607" max="14607" width="5.54296875" style="814" customWidth="1"/>
    <col min="14608" max="14608" width="6.7265625" style="814" customWidth="1"/>
    <col min="14609" max="14609" width="8.1796875" style="814" customWidth="1"/>
    <col min="14610" max="14610" width="11.26953125" style="814" customWidth="1"/>
    <col min="14611" max="14611" width="15.7265625" style="814" customWidth="1"/>
    <col min="14612" max="14612" width="16.453125" style="814" customWidth="1"/>
    <col min="14613" max="14613" width="9" style="814" customWidth="1"/>
    <col min="14614" max="14614" width="8.81640625" style="814" customWidth="1"/>
    <col min="14615" max="14615" width="10" style="814" customWidth="1"/>
    <col min="14616" max="14848" width="9.1796875" style="814"/>
    <col min="14849" max="14849" width="6.1796875" style="814" customWidth="1"/>
    <col min="14850" max="14850" width="17.1796875" style="814" customWidth="1"/>
    <col min="14851" max="14851" width="17.26953125" style="814" customWidth="1"/>
    <col min="14852" max="14852" width="17.453125" style="814" customWidth="1"/>
    <col min="14853" max="14853" width="16.54296875" style="814" customWidth="1"/>
    <col min="14854" max="14854" width="14.7265625" style="814" customWidth="1"/>
    <col min="14855" max="14855" width="14.81640625" style="814" customWidth="1"/>
    <col min="14856" max="14856" width="19.453125" style="814" customWidth="1"/>
    <col min="14857" max="14857" width="17.54296875" style="814" customWidth="1"/>
    <col min="14858" max="14858" width="18.54296875" style="814" customWidth="1"/>
    <col min="14859" max="14859" width="7.26953125" style="814" customWidth="1"/>
    <col min="14860" max="14861" width="18.453125" style="814" customWidth="1"/>
    <col min="14862" max="14862" width="14.26953125" style="814" customWidth="1"/>
    <col min="14863" max="14863" width="5.54296875" style="814" customWidth="1"/>
    <col min="14864" max="14864" width="6.7265625" style="814" customWidth="1"/>
    <col min="14865" max="14865" width="8.1796875" style="814" customWidth="1"/>
    <col min="14866" max="14866" width="11.26953125" style="814" customWidth="1"/>
    <col min="14867" max="14867" width="15.7265625" style="814" customWidth="1"/>
    <col min="14868" max="14868" width="16.453125" style="814" customWidth="1"/>
    <col min="14869" max="14869" width="9" style="814" customWidth="1"/>
    <col min="14870" max="14870" width="8.81640625" style="814" customWidth="1"/>
    <col min="14871" max="14871" width="10" style="814" customWidth="1"/>
    <col min="14872" max="15104" width="9.1796875" style="814"/>
    <col min="15105" max="15105" width="6.1796875" style="814" customWidth="1"/>
    <col min="15106" max="15106" width="17.1796875" style="814" customWidth="1"/>
    <col min="15107" max="15107" width="17.26953125" style="814" customWidth="1"/>
    <col min="15108" max="15108" width="17.453125" style="814" customWidth="1"/>
    <col min="15109" max="15109" width="16.54296875" style="814" customWidth="1"/>
    <col min="15110" max="15110" width="14.7265625" style="814" customWidth="1"/>
    <col min="15111" max="15111" width="14.81640625" style="814" customWidth="1"/>
    <col min="15112" max="15112" width="19.453125" style="814" customWidth="1"/>
    <col min="15113" max="15113" width="17.54296875" style="814" customWidth="1"/>
    <col min="15114" max="15114" width="18.54296875" style="814" customWidth="1"/>
    <col min="15115" max="15115" width="7.26953125" style="814" customWidth="1"/>
    <col min="15116" max="15117" width="18.453125" style="814" customWidth="1"/>
    <col min="15118" max="15118" width="14.26953125" style="814" customWidth="1"/>
    <col min="15119" max="15119" width="5.54296875" style="814" customWidth="1"/>
    <col min="15120" max="15120" width="6.7265625" style="814" customWidth="1"/>
    <col min="15121" max="15121" width="8.1796875" style="814" customWidth="1"/>
    <col min="15122" max="15122" width="11.26953125" style="814" customWidth="1"/>
    <col min="15123" max="15123" width="15.7265625" style="814" customWidth="1"/>
    <col min="15124" max="15124" width="16.453125" style="814" customWidth="1"/>
    <col min="15125" max="15125" width="9" style="814" customWidth="1"/>
    <col min="15126" max="15126" width="8.81640625" style="814" customWidth="1"/>
    <col min="15127" max="15127" width="10" style="814" customWidth="1"/>
    <col min="15128" max="15360" width="9.1796875" style="814"/>
    <col min="15361" max="15361" width="6.1796875" style="814" customWidth="1"/>
    <col min="15362" max="15362" width="17.1796875" style="814" customWidth="1"/>
    <col min="15363" max="15363" width="17.26953125" style="814" customWidth="1"/>
    <col min="15364" max="15364" width="17.453125" style="814" customWidth="1"/>
    <col min="15365" max="15365" width="16.54296875" style="814" customWidth="1"/>
    <col min="15366" max="15366" width="14.7265625" style="814" customWidth="1"/>
    <col min="15367" max="15367" width="14.81640625" style="814" customWidth="1"/>
    <col min="15368" max="15368" width="19.453125" style="814" customWidth="1"/>
    <col min="15369" max="15369" width="17.54296875" style="814" customWidth="1"/>
    <col min="15370" max="15370" width="18.54296875" style="814" customWidth="1"/>
    <col min="15371" max="15371" width="7.26953125" style="814" customWidth="1"/>
    <col min="15372" max="15373" width="18.453125" style="814" customWidth="1"/>
    <col min="15374" max="15374" width="14.26953125" style="814" customWidth="1"/>
    <col min="15375" max="15375" width="5.54296875" style="814" customWidth="1"/>
    <col min="15376" max="15376" width="6.7265625" style="814" customWidth="1"/>
    <col min="15377" max="15377" width="8.1796875" style="814" customWidth="1"/>
    <col min="15378" max="15378" width="11.26953125" style="814" customWidth="1"/>
    <col min="15379" max="15379" width="15.7265625" style="814" customWidth="1"/>
    <col min="15380" max="15380" width="16.453125" style="814" customWidth="1"/>
    <col min="15381" max="15381" width="9" style="814" customWidth="1"/>
    <col min="15382" max="15382" width="8.81640625" style="814" customWidth="1"/>
    <col min="15383" max="15383" width="10" style="814" customWidth="1"/>
    <col min="15384" max="15616" width="9.1796875" style="814"/>
    <col min="15617" max="15617" width="6.1796875" style="814" customWidth="1"/>
    <col min="15618" max="15618" width="17.1796875" style="814" customWidth="1"/>
    <col min="15619" max="15619" width="17.26953125" style="814" customWidth="1"/>
    <col min="15620" max="15620" width="17.453125" style="814" customWidth="1"/>
    <col min="15621" max="15621" width="16.54296875" style="814" customWidth="1"/>
    <col min="15622" max="15622" width="14.7265625" style="814" customWidth="1"/>
    <col min="15623" max="15623" width="14.81640625" style="814" customWidth="1"/>
    <col min="15624" max="15624" width="19.453125" style="814" customWidth="1"/>
    <col min="15625" max="15625" width="17.54296875" style="814" customWidth="1"/>
    <col min="15626" max="15626" width="18.54296875" style="814" customWidth="1"/>
    <col min="15627" max="15627" width="7.26953125" style="814" customWidth="1"/>
    <col min="15628" max="15629" width="18.453125" style="814" customWidth="1"/>
    <col min="15630" max="15630" width="14.26953125" style="814" customWidth="1"/>
    <col min="15631" max="15631" width="5.54296875" style="814" customWidth="1"/>
    <col min="15632" max="15632" width="6.7265625" style="814" customWidth="1"/>
    <col min="15633" max="15633" width="8.1796875" style="814" customWidth="1"/>
    <col min="15634" max="15634" width="11.26953125" style="814" customWidth="1"/>
    <col min="15635" max="15635" width="15.7265625" style="814" customWidth="1"/>
    <col min="15636" max="15636" width="16.453125" style="814" customWidth="1"/>
    <col min="15637" max="15637" width="9" style="814" customWidth="1"/>
    <col min="15638" max="15638" width="8.81640625" style="814" customWidth="1"/>
    <col min="15639" max="15639" width="10" style="814" customWidth="1"/>
    <col min="15640" max="15872" width="9.1796875" style="814"/>
    <col min="15873" max="15873" width="6.1796875" style="814" customWidth="1"/>
    <col min="15874" max="15874" width="17.1796875" style="814" customWidth="1"/>
    <col min="15875" max="15875" width="17.26953125" style="814" customWidth="1"/>
    <col min="15876" max="15876" width="17.453125" style="814" customWidth="1"/>
    <col min="15877" max="15877" width="16.54296875" style="814" customWidth="1"/>
    <col min="15878" max="15878" width="14.7265625" style="814" customWidth="1"/>
    <col min="15879" max="15879" width="14.81640625" style="814" customWidth="1"/>
    <col min="15880" max="15880" width="19.453125" style="814" customWidth="1"/>
    <col min="15881" max="15881" width="17.54296875" style="814" customWidth="1"/>
    <col min="15882" max="15882" width="18.54296875" style="814" customWidth="1"/>
    <col min="15883" max="15883" width="7.26953125" style="814" customWidth="1"/>
    <col min="15884" max="15885" width="18.453125" style="814" customWidth="1"/>
    <col min="15886" max="15886" width="14.26953125" style="814" customWidth="1"/>
    <col min="15887" max="15887" width="5.54296875" style="814" customWidth="1"/>
    <col min="15888" max="15888" width="6.7265625" style="814" customWidth="1"/>
    <col min="15889" max="15889" width="8.1796875" style="814" customWidth="1"/>
    <col min="15890" max="15890" width="11.26953125" style="814" customWidth="1"/>
    <col min="15891" max="15891" width="15.7265625" style="814" customWidth="1"/>
    <col min="15892" max="15892" width="16.453125" style="814" customWidth="1"/>
    <col min="15893" max="15893" width="9" style="814" customWidth="1"/>
    <col min="15894" max="15894" width="8.81640625" style="814" customWidth="1"/>
    <col min="15895" max="15895" width="10" style="814" customWidth="1"/>
    <col min="15896" max="16128" width="9.1796875" style="814"/>
    <col min="16129" max="16129" width="6.1796875" style="814" customWidth="1"/>
    <col min="16130" max="16130" width="17.1796875" style="814" customWidth="1"/>
    <col min="16131" max="16131" width="17.26953125" style="814" customWidth="1"/>
    <col min="16132" max="16132" width="17.453125" style="814" customWidth="1"/>
    <col min="16133" max="16133" width="16.54296875" style="814" customWidth="1"/>
    <col min="16134" max="16134" width="14.7265625" style="814" customWidth="1"/>
    <col min="16135" max="16135" width="14.81640625" style="814" customWidth="1"/>
    <col min="16136" max="16136" width="19.453125" style="814" customWidth="1"/>
    <col min="16137" max="16137" width="17.54296875" style="814" customWidth="1"/>
    <col min="16138" max="16138" width="18.54296875" style="814" customWidth="1"/>
    <col min="16139" max="16139" width="7.26953125" style="814" customWidth="1"/>
    <col min="16140" max="16141" width="18.453125" style="814" customWidth="1"/>
    <col min="16142" max="16142" width="14.26953125" style="814" customWidth="1"/>
    <col min="16143" max="16143" width="5.54296875" style="814" customWidth="1"/>
    <col min="16144" max="16144" width="6.7265625" style="814" customWidth="1"/>
    <col min="16145" max="16145" width="8.1796875" style="814" customWidth="1"/>
    <col min="16146" max="16146" width="11.26953125" style="814" customWidth="1"/>
    <col min="16147" max="16147" width="15.7265625" style="814" customWidth="1"/>
    <col min="16148" max="16148" width="16.453125" style="814" customWidth="1"/>
    <col min="16149" max="16149" width="9" style="814" customWidth="1"/>
    <col min="16150" max="16150" width="8.81640625" style="814" customWidth="1"/>
    <col min="16151" max="16151" width="10" style="814" customWidth="1"/>
    <col min="16152" max="16384" width="9.1796875" style="814"/>
  </cols>
  <sheetData>
    <row r="1" spans="1:23" x14ac:dyDescent="0.35">
      <c r="A1" s="953"/>
      <c r="B1" s="953"/>
      <c r="C1" s="953"/>
      <c r="D1" s="2"/>
      <c r="S1" s="848" t="s">
        <v>560</v>
      </c>
      <c r="T1" s="848"/>
      <c r="U1" s="848"/>
      <c r="V1" s="848"/>
      <c r="W1" s="848"/>
    </row>
    <row r="2" spans="1:23" x14ac:dyDescent="0.3">
      <c r="A2" s="953"/>
      <c r="B2" s="953"/>
      <c r="C2" s="953"/>
      <c r="D2" s="8"/>
      <c r="W2" s="292"/>
    </row>
    <row r="3" spans="1:23" ht="13.15" customHeight="1" x14ac:dyDescent="0.3">
      <c r="A3" s="750"/>
      <c r="B3" s="750"/>
      <c r="C3" s="750"/>
      <c r="D3" s="8"/>
      <c r="W3" s="292"/>
    </row>
    <row r="4" spans="1:23" ht="17.5" x14ac:dyDescent="0.35">
      <c r="A4" s="850" t="s">
        <v>3246</v>
      </c>
      <c r="B4" s="850"/>
      <c r="C4" s="850"/>
      <c r="D4" s="850"/>
      <c r="E4" s="850"/>
      <c r="F4" s="850"/>
      <c r="G4" s="850"/>
      <c r="H4" s="850"/>
      <c r="I4" s="850"/>
      <c r="J4" s="850"/>
      <c r="K4" s="850"/>
      <c r="L4" s="850"/>
      <c r="M4" s="850"/>
      <c r="N4" s="850"/>
      <c r="O4" s="850"/>
      <c r="P4" s="850"/>
      <c r="Q4" s="850"/>
      <c r="R4" s="850"/>
      <c r="S4" s="850"/>
      <c r="T4" s="850"/>
      <c r="U4" s="850"/>
      <c r="V4" s="850"/>
      <c r="W4" s="850"/>
    </row>
    <row r="5" spans="1:23" s="815" customFormat="1" ht="16.5" x14ac:dyDescent="0.35">
      <c r="A5" s="954" t="str">
        <f>'NĐ31- Biểu 57-QT chi TX-nguồn'!A5:K5</f>
        <v>(Kèm theo Quyết đinh số 892/QĐ-UBND ngày 07/4/2026 của UBND xã Đoàn Đào)</v>
      </c>
      <c r="B5" s="954"/>
      <c r="C5" s="954"/>
      <c r="D5" s="954"/>
      <c r="E5" s="954"/>
      <c r="F5" s="954"/>
      <c r="G5" s="954"/>
      <c r="H5" s="954"/>
      <c r="I5" s="954"/>
      <c r="J5" s="954"/>
      <c r="K5" s="954"/>
      <c r="L5" s="954"/>
      <c r="M5" s="954"/>
      <c r="N5" s="954"/>
      <c r="O5" s="954"/>
      <c r="P5" s="954"/>
      <c r="Q5" s="954"/>
      <c r="R5" s="954"/>
      <c r="S5" s="954"/>
      <c r="T5" s="954"/>
      <c r="U5" s="954"/>
      <c r="V5" s="954"/>
      <c r="W5" s="954"/>
    </row>
    <row r="6" spans="1:23" s="815" customFormat="1" ht="19.149999999999999" customHeight="1" x14ac:dyDescent="0.35">
      <c r="A6" s="816"/>
      <c r="B6" s="816"/>
      <c r="C6" s="816"/>
      <c r="D6" s="816"/>
      <c r="E6" s="816"/>
      <c r="F6" s="816"/>
      <c r="G6" s="816"/>
      <c r="H6" s="816"/>
      <c r="I6" s="816"/>
      <c r="J6" s="816"/>
      <c r="K6" s="816"/>
      <c r="L6" s="816"/>
      <c r="M6" s="816"/>
      <c r="N6" s="816"/>
      <c r="O6" s="816"/>
      <c r="P6" s="816"/>
      <c r="Q6" s="816"/>
      <c r="R6" s="816"/>
      <c r="S6" s="816"/>
      <c r="T6" s="816"/>
      <c r="U6" s="843" t="s">
        <v>191</v>
      </c>
      <c r="V6" s="843"/>
      <c r="W6" s="843"/>
    </row>
    <row r="7" spans="1:23" ht="28" customHeight="1" x14ac:dyDescent="0.35">
      <c r="A7" s="950" t="s">
        <v>51</v>
      </c>
      <c r="B7" s="950" t="s">
        <v>561</v>
      </c>
      <c r="C7" s="931" t="s">
        <v>404</v>
      </c>
      <c r="D7" s="932"/>
      <c r="E7" s="932"/>
      <c r="F7" s="932"/>
      <c r="G7" s="933"/>
      <c r="H7" s="950" t="s">
        <v>382</v>
      </c>
      <c r="I7" s="950"/>
      <c r="J7" s="950"/>
      <c r="K7" s="950"/>
      <c r="L7" s="950"/>
      <c r="M7" s="950"/>
      <c r="N7" s="950"/>
      <c r="O7" s="950"/>
      <c r="P7" s="950"/>
      <c r="Q7" s="950"/>
      <c r="R7" s="950"/>
      <c r="S7" s="950"/>
      <c r="T7" s="950"/>
      <c r="U7" s="950" t="s">
        <v>438</v>
      </c>
      <c r="V7" s="950"/>
      <c r="W7" s="950"/>
    </row>
    <row r="8" spans="1:23" ht="28" customHeight="1" x14ac:dyDescent="0.35">
      <c r="A8" s="950"/>
      <c r="B8" s="950"/>
      <c r="C8" s="951" t="s">
        <v>5</v>
      </c>
      <c r="D8" s="951" t="s">
        <v>206</v>
      </c>
      <c r="E8" s="951" t="s">
        <v>231</v>
      </c>
      <c r="F8" s="951" t="s">
        <v>319</v>
      </c>
      <c r="G8" s="952" t="s">
        <v>562</v>
      </c>
      <c r="H8" s="950" t="s">
        <v>5</v>
      </c>
      <c r="I8" s="950" t="s">
        <v>206</v>
      </c>
      <c r="J8" s="950"/>
      <c r="K8" s="950"/>
      <c r="L8" s="950" t="s">
        <v>231</v>
      </c>
      <c r="M8" s="950"/>
      <c r="N8" s="950"/>
      <c r="O8" s="950" t="s">
        <v>563</v>
      </c>
      <c r="P8" s="950"/>
      <c r="Q8" s="950"/>
      <c r="R8" s="949" t="s">
        <v>244</v>
      </c>
      <c r="S8" s="949" t="s">
        <v>427</v>
      </c>
      <c r="T8" s="950" t="s">
        <v>428</v>
      </c>
      <c r="U8" s="950" t="s">
        <v>5</v>
      </c>
      <c r="V8" s="950" t="s">
        <v>206</v>
      </c>
      <c r="W8" s="950" t="s">
        <v>231</v>
      </c>
    </row>
    <row r="9" spans="1:23" ht="28" customHeight="1" x14ac:dyDescent="0.35">
      <c r="A9" s="950"/>
      <c r="B9" s="950"/>
      <c r="C9" s="951"/>
      <c r="D9" s="951"/>
      <c r="E9" s="951"/>
      <c r="F9" s="951"/>
      <c r="G9" s="936"/>
      <c r="H9" s="950"/>
      <c r="I9" s="950" t="s">
        <v>5</v>
      </c>
      <c r="J9" s="950" t="s">
        <v>286</v>
      </c>
      <c r="K9" s="950"/>
      <c r="L9" s="950" t="s">
        <v>5</v>
      </c>
      <c r="M9" s="950" t="s">
        <v>286</v>
      </c>
      <c r="N9" s="950"/>
      <c r="O9" s="950" t="s">
        <v>5</v>
      </c>
      <c r="P9" s="950" t="s">
        <v>286</v>
      </c>
      <c r="Q9" s="950"/>
      <c r="R9" s="928"/>
      <c r="S9" s="928"/>
      <c r="T9" s="950"/>
      <c r="U9" s="950"/>
      <c r="V9" s="950"/>
      <c r="W9" s="950"/>
    </row>
    <row r="10" spans="1:23" ht="113" customHeight="1" x14ac:dyDescent="0.35">
      <c r="A10" s="950"/>
      <c r="B10" s="950"/>
      <c r="C10" s="951"/>
      <c r="D10" s="951"/>
      <c r="E10" s="951"/>
      <c r="F10" s="951"/>
      <c r="G10" s="937"/>
      <c r="H10" s="950"/>
      <c r="I10" s="950"/>
      <c r="J10" s="804" t="s">
        <v>564</v>
      </c>
      <c r="K10" s="804" t="s">
        <v>501</v>
      </c>
      <c r="L10" s="950"/>
      <c r="M10" s="804" t="s">
        <v>564</v>
      </c>
      <c r="N10" s="804" t="s">
        <v>494</v>
      </c>
      <c r="O10" s="950"/>
      <c r="P10" s="804" t="s">
        <v>206</v>
      </c>
      <c r="Q10" s="804" t="s">
        <v>231</v>
      </c>
      <c r="R10" s="929"/>
      <c r="S10" s="929"/>
      <c r="T10" s="950"/>
      <c r="U10" s="950"/>
      <c r="V10" s="950"/>
      <c r="W10" s="950"/>
    </row>
    <row r="11" spans="1:23" ht="17" customHeight="1" x14ac:dyDescent="0.35">
      <c r="A11" s="804" t="s">
        <v>61</v>
      </c>
      <c r="B11" s="804" t="s">
        <v>62</v>
      </c>
      <c r="C11" s="804">
        <v>1</v>
      </c>
      <c r="D11" s="804">
        <v>2</v>
      </c>
      <c r="E11" s="804">
        <v>3</v>
      </c>
      <c r="F11" s="804">
        <v>5</v>
      </c>
      <c r="G11" s="805"/>
      <c r="H11" s="804">
        <v>6</v>
      </c>
      <c r="I11" s="804">
        <v>7</v>
      </c>
      <c r="J11" s="804">
        <v>8</v>
      </c>
      <c r="K11" s="804">
        <v>9</v>
      </c>
      <c r="L11" s="804">
        <v>10</v>
      </c>
      <c r="M11" s="804">
        <v>11</v>
      </c>
      <c r="N11" s="804">
        <v>12</v>
      </c>
      <c r="O11" s="804">
        <v>13</v>
      </c>
      <c r="P11" s="804">
        <v>14</v>
      </c>
      <c r="Q11" s="804">
        <v>15</v>
      </c>
      <c r="R11" s="804"/>
      <c r="S11" s="804">
        <v>16</v>
      </c>
      <c r="T11" s="804">
        <v>17</v>
      </c>
      <c r="U11" s="804" t="s">
        <v>565</v>
      </c>
      <c r="V11" s="804" t="s">
        <v>566</v>
      </c>
      <c r="W11" s="804" t="s">
        <v>567</v>
      </c>
    </row>
    <row r="12" spans="1:23" s="817" customFormat="1" ht="41.5" customHeight="1" x14ac:dyDescent="0.35">
      <c r="A12" s="757">
        <v>1</v>
      </c>
      <c r="B12" s="757" t="s">
        <v>570</v>
      </c>
      <c r="C12" s="806">
        <f>+D12+E12+F12+G12</f>
        <v>124617474769</v>
      </c>
      <c r="D12" s="807">
        <f>'NĐ31- Biểu 55'!C10</f>
        <v>82285474769</v>
      </c>
      <c r="E12" s="806">
        <v>29137000000</v>
      </c>
      <c r="F12" s="807">
        <v>1295000000</v>
      </c>
      <c r="G12" s="806">
        <v>11900000000</v>
      </c>
      <c r="H12" s="808">
        <f>I12+L12+O12+T12+S12+R12</f>
        <v>295880417617</v>
      </c>
      <c r="I12" s="806">
        <f>'NĐ31- Biểu 54- QT chi-cq'!I12</f>
        <v>145253363756</v>
      </c>
      <c r="J12" s="806">
        <f>'NĐ31- Biểu 54- QT chi-cq'!I16</f>
        <v>22704744311</v>
      </c>
      <c r="K12" s="806"/>
      <c r="L12" s="806">
        <f>'NĐ31- Biểu 52- QT chi'!D31</f>
        <v>137868831143</v>
      </c>
      <c r="M12" s="806">
        <f>'NĐ31- Biểu 52- QT chi'!D32</f>
        <v>63521594392</v>
      </c>
      <c r="N12" s="806">
        <v>0</v>
      </c>
      <c r="O12" s="806"/>
      <c r="P12" s="806"/>
      <c r="Q12" s="806"/>
      <c r="R12" s="806"/>
      <c r="S12" s="806">
        <f>'NĐ31- Biểu 52- QT chi'!D12</f>
        <v>293381000</v>
      </c>
      <c r="T12" s="806">
        <f>'NĐ31- Biểu 52- QT chi'!D49</f>
        <v>12464841718</v>
      </c>
      <c r="U12" s="809">
        <f>+H12/C12</f>
        <v>2.374309206357017</v>
      </c>
      <c r="V12" s="810">
        <f>+I12/D12</f>
        <v>1.765236989441572</v>
      </c>
      <c r="W12" s="809">
        <f>+L12/E12</f>
        <v>4.7317442133026733</v>
      </c>
    </row>
    <row r="13" spans="1:23" s="813" customFormat="1" x14ac:dyDescent="0.35">
      <c r="A13" s="393"/>
      <c r="B13" s="394"/>
      <c r="C13" s="395"/>
      <c r="D13" s="395"/>
      <c r="E13" s="395"/>
      <c r="F13" s="395"/>
      <c r="G13" s="395"/>
      <c r="H13" s="396"/>
      <c r="I13" s="395"/>
      <c r="J13" s="395"/>
      <c r="K13" s="395"/>
      <c r="L13" s="395"/>
      <c r="M13" s="395"/>
      <c r="N13" s="397"/>
      <c r="O13" s="397"/>
      <c r="P13" s="397"/>
      <c r="Q13" s="397"/>
      <c r="R13" s="397"/>
      <c r="S13" s="397"/>
      <c r="T13" s="397"/>
      <c r="U13" s="398"/>
      <c r="V13" s="398"/>
      <c r="W13" s="398"/>
    </row>
  </sheetData>
  <mergeCells count="32">
    <mergeCell ref="A1:C1"/>
    <mergeCell ref="S1:W1"/>
    <mergeCell ref="A2:C2"/>
    <mergeCell ref="A4:W4"/>
    <mergeCell ref="A5:W5"/>
    <mergeCell ref="R8:R10"/>
    <mergeCell ref="P9:Q9"/>
    <mergeCell ref="U6:W6"/>
    <mergeCell ref="A7:A10"/>
    <mergeCell ref="B7:B10"/>
    <mergeCell ref="C7:G7"/>
    <mergeCell ref="H7:T7"/>
    <mergeCell ref="U7:W7"/>
    <mergeCell ref="C8:C10"/>
    <mergeCell ref="D8:D10"/>
    <mergeCell ref="E8:E10"/>
    <mergeCell ref="F8:F10"/>
    <mergeCell ref="G8:G10"/>
    <mergeCell ref="H8:H10"/>
    <mergeCell ref="I8:K8"/>
    <mergeCell ref="L8:N8"/>
    <mergeCell ref="O8:Q8"/>
    <mergeCell ref="I9:I10"/>
    <mergeCell ref="J9:K9"/>
    <mergeCell ref="L9:L10"/>
    <mergeCell ref="M9:N9"/>
    <mergeCell ref="O9:O10"/>
    <mergeCell ref="S8:S10"/>
    <mergeCell ref="T8:T10"/>
    <mergeCell ref="U8:U10"/>
    <mergeCell ref="V8:V10"/>
    <mergeCell ref="W8:W10"/>
  </mergeCells>
  <pageMargins left="0.45" right="0.45" top="0.75" bottom="0.5" header="0.3" footer="0.3"/>
  <pageSetup paperSize="9" scale="51"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B15"/>
  <sheetViews>
    <sheetView zoomScale="55" zoomScaleNormal="55" workbookViewId="0">
      <selection activeCell="C20" sqref="C20"/>
    </sheetView>
  </sheetViews>
  <sheetFormatPr defaultRowHeight="15.5" x14ac:dyDescent="0.35"/>
  <cols>
    <col min="1" max="1" width="6.81640625" style="819" customWidth="1"/>
    <col min="2" max="2" width="13.7265625" style="819" customWidth="1"/>
    <col min="3" max="3" width="17.1796875" style="819" customWidth="1"/>
    <col min="4" max="4" width="16" style="819" customWidth="1"/>
    <col min="5" max="5" width="14.26953125" style="819" customWidth="1"/>
    <col min="6" max="6" width="7.26953125" style="819" customWidth="1"/>
    <col min="7" max="7" width="13.26953125" style="819" customWidth="1"/>
    <col min="8" max="10" width="8" style="819" customWidth="1"/>
    <col min="11" max="11" width="15.81640625" style="819" customWidth="1"/>
    <col min="12" max="12" width="16.7265625" style="819" customWidth="1"/>
    <col min="13" max="13" width="15.54296875" style="819" customWidth="1"/>
    <col min="14" max="14" width="7.26953125" style="819" customWidth="1"/>
    <col min="15" max="15" width="14.54296875" style="819" customWidth="1"/>
    <col min="16" max="18" width="8" style="819" customWidth="1"/>
    <col min="19" max="19" width="9.453125" style="819" customWidth="1"/>
    <col min="20" max="20" width="8.54296875" style="819" customWidth="1"/>
    <col min="21" max="21" width="7.81640625" style="819" customWidth="1"/>
    <col min="22" max="22" width="8.26953125" style="819" customWidth="1"/>
    <col min="23" max="23" width="8.1796875" style="819" customWidth="1"/>
    <col min="24" max="25" width="8" style="819" customWidth="1"/>
    <col min="26" max="26" width="8.54296875" style="819" customWidth="1"/>
    <col min="27" max="28" width="9.1796875" style="819" customWidth="1"/>
    <col min="29" max="256" width="8.7265625" style="751"/>
    <col min="257" max="257" width="6.81640625" style="751" customWidth="1"/>
    <col min="258" max="258" width="15.1796875" style="751" customWidth="1"/>
    <col min="259" max="259" width="17.1796875" style="751" customWidth="1"/>
    <col min="260" max="260" width="16" style="751" customWidth="1"/>
    <col min="261" max="261" width="14.26953125" style="751" customWidth="1"/>
    <col min="262" max="262" width="7.26953125" style="751" customWidth="1"/>
    <col min="263" max="263" width="13.26953125" style="751" customWidth="1"/>
    <col min="264" max="266" width="9.1796875" style="751" customWidth="1"/>
    <col min="267" max="267" width="15.81640625" style="751" customWidth="1"/>
    <col min="268" max="268" width="16.7265625" style="751" customWidth="1"/>
    <col min="269" max="269" width="15.54296875" style="751" customWidth="1"/>
    <col min="270" max="270" width="7.26953125" style="751" customWidth="1"/>
    <col min="271" max="271" width="14.453125" style="751" customWidth="1"/>
    <col min="272" max="272" width="9.26953125" style="751" customWidth="1"/>
    <col min="273" max="273" width="8.7265625" style="751" customWidth="1"/>
    <col min="274" max="274" width="8.1796875" style="751" customWidth="1"/>
    <col min="275" max="275" width="9.453125" style="751" customWidth="1"/>
    <col min="276" max="276" width="8.54296875" style="751" customWidth="1"/>
    <col min="277" max="277" width="7.81640625" style="751" customWidth="1"/>
    <col min="278" max="278" width="8.26953125" style="751" customWidth="1"/>
    <col min="279" max="279" width="8.1796875" style="751" customWidth="1"/>
    <col min="280" max="281" width="8" style="751" customWidth="1"/>
    <col min="282" max="282" width="8.54296875" style="751" customWidth="1"/>
    <col min="283" max="284" width="9.1796875" style="751" customWidth="1"/>
    <col min="285" max="512" width="8.7265625" style="751"/>
    <col min="513" max="513" width="6.81640625" style="751" customWidth="1"/>
    <col min="514" max="514" width="15.1796875" style="751" customWidth="1"/>
    <col min="515" max="515" width="17.1796875" style="751" customWidth="1"/>
    <col min="516" max="516" width="16" style="751" customWidth="1"/>
    <col min="517" max="517" width="14.26953125" style="751" customWidth="1"/>
    <col min="518" max="518" width="7.26953125" style="751" customWidth="1"/>
    <col min="519" max="519" width="13.26953125" style="751" customWidth="1"/>
    <col min="520" max="522" width="9.1796875" style="751" customWidth="1"/>
    <col min="523" max="523" width="15.81640625" style="751" customWidth="1"/>
    <col min="524" max="524" width="16.7265625" style="751" customWidth="1"/>
    <col min="525" max="525" width="15.54296875" style="751" customWidth="1"/>
    <col min="526" max="526" width="7.26953125" style="751" customWidth="1"/>
    <col min="527" max="527" width="14.453125" style="751" customWidth="1"/>
    <col min="528" max="528" width="9.26953125" style="751" customWidth="1"/>
    <col min="529" max="529" width="8.7265625" style="751" customWidth="1"/>
    <col min="530" max="530" width="8.1796875" style="751" customWidth="1"/>
    <col min="531" max="531" width="9.453125" style="751" customWidth="1"/>
    <col min="532" max="532" width="8.54296875" style="751" customWidth="1"/>
    <col min="533" max="533" width="7.81640625" style="751" customWidth="1"/>
    <col min="534" max="534" width="8.26953125" style="751" customWidth="1"/>
    <col min="535" max="535" width="8.1796875" style="751" customWidth="1"/>
    <col min="536" max="537" width="8" style="751" customWidth="1"/>
    <col min="538" max="538" width="8.54296875" style="751" customWidth="1"/>
    <col min="539" max="540" width="9.1796875" style="751" customWidth="1"/>
    <col min="541" max="768" width="8.7265625" style="751"/>
    <col min="769" max="769" width="6.81640625" style="751" customWidth="1"/>
    <col min="770" max="770" width="15.1796875" style="751" customWidth="1"/>
    <col min="771" max="771" width="17.1796875" style="751" customWidth="1"/>
    <col min="772" max="772" width="16" style="751" customWidth="1"/>
    <col min="773" max="773" width="14.26953125" style="751" customWidth="1"/>
    <col min="774" max="774" width="7.26953125" style="751" customWidth="1"/>
    <col min="775" max="775" width="13.26953125" style="751" customWidth="1"/>
    <col min="776" max="778" width="9.1796875" style="751" customWidth="1"/>
    <col min="779" max="779" width="15.81640625" style="751" customWidth="1"/>
    <col min="780" max="780" width="16.7265625" style="751" customWidth="1"/>
    <col min="781" max="781" width="15.54296875" style="751" customWidth="1"/>
    <col min="782" max="782" width="7.26953125" style="751" customWidth="1"/>
    <col min="783" max="783" width="14.453125" style="751" customWidth="1"/>
    <col min="784" max="784" width="9.26953125" style="751" customWidth="1"/>
    <col min="785" max="785" width="8.7265625" style="751" customWidth="1"/>
    <col min="786" max="786" width="8.1796875" style="751" customWidth="1"/>
    <col min="787" max="787" width="9.453125" style="751" customWidth="1"/>
    <col min="788" max="788" width="8.54296875" style="751" customWidth="1"/>
    <col min="789" max="789" width="7.81640625" style="751" customWidth="1"/>
    <col min="790" max="790" width="8.26953125" style="751" customWidth="1"/>
    <col min="791" max="791" width="8.1796875" style="751" customWidth="1"/>
    <col min="792" max="793" width="8" style="751" customWidth="1"/>
    <col min="794" max="794" width="8.54296875" style="751" customWidth="1"/>
    <col min="795" max="796" width="9.1796875" style="751" customWidth="1"/>
    <col min="797" max="1024" width="8.7265625" style="751"/>
    <col min="1025" max="1025" width="6.81640625" style="751" customWidth="1"/>
    <col min="1026" max="1026" width="15.1796875" style="751" customWidth="1"/>
    <col min="1027" max="1027" width="17.1796875" style="751" customWidth="1"/>
    <col min="1028" max="1028" width="16" style="751" customWidth="1"/>
    <col min="1029" max="1029" width="14.26953125" style="751" customWidth="1"/>
    <col min="1030" max="1030" width="7.26953125" style="751" customWidth="1"/>
    <col min="1031" max="1031" width="13.26953125" style="751" customWidth="1"/>
    <col min="1032" max="1034" width="9.1796875" style="751" customWidth="1"/>
    <col min="1035" max="1035" width="15.81640625" style="751" customWidth="1"/>
    <col min="1036" max="1036" width="16.7265625" style="751" customWidth="1"/>
    <col min="1037" max="1037" width="15.54296875" style="751" customWidth="1"/>
    <col min="1038" max="1038" width="7.26953125" style="751" customWidth="1"/>
    <col min="1039" max="1039" width="14.453125" style="751" customWidth="1"/>
    <col min="1040" max="1040" width="9.26953125" style="751" customWidth="1"/>
    <col min="1041" max="1041" width="8.7265625" style="751" customWidth="1"/>
    <col min="1042" max="1042" width="8.1796875" style="751" customWidth="1"/>
    <col min="1043" max="1043" width="9.453125" style="751" customWidth="1"/>
    <col min="1044" max="1044" width="8.54296875" style="751" customWidth="1"/>
    <col min="1045" max="1045" width="7.81640625" style="751" customWidth="1"/>
    <col min="1046" max="1046" width="8.26953125" style="751" customWidth="1"/>
    <col min="1047" max="1047" width="8.1796875" style="751" customWidth="1"/>
    <col min="1048" max="1049" width="8" style="751" customWidth="1"/>
    <col min="1050" max="1050" width="8.54296875" style="751" customWidth="1"/>
    <col min="1051" max="1052" width="9.1796875" style="751" customWidth="1"/>
    <col min="1053" max="1280" width="8.7265625" style="751"/>
    <col min="1281" max="1281" width="6.81640625" style="751" customWidth="1"/>
    <col min="1282" max="1282" width="15.1796875" style="751" customWidth="1"/>
    <col min="1283" max="1283" width="17.1796875" style="751" customWidth="1"/>
    <col min="1284" max="1284" width="16" style="751" customWidth="1"/>
    <col min="1285" max="1285" width="14.26953125" style="751" customWidth="1"/>
    <col min="1286" max="1286" width="7.26953125" style="751" customWidth="1"/>
    <col min="1287" max="1287" width="13.26953125" style="751" customWidth="1"/>
    <col min="1288" max="1290" width="9.1796875" style="751" customWidth="1"/>
    <col min="1291" max="1291" width="15.81640625" style="751" customWidth="1"/>
    <col min="1292" max="1292" width="16.7265625" style="751" customWidth="1"/>
    <col min="1293" max="1293" width="15.54296875" style="751" customWidth="1"/>
    <col min="1294" max="1294" width="7.26953125" style="751" customWidth="1"/>
    <col min="1295" max="1295" width="14.453125" style="751" customWidth="1"/>
    <col min="1296" max="1296" width="9.26953125" style="751" customWidth="1"/>
    <col min="1297" max="1297" width="8.7265625" style="751" customWidth="1"/>
    <col min="1298" max="1298" width="8.1796875" style="751" customWidth="1"/>
    <col min="1299" max="1299" width="9.453125" style="751" customWidth="1"/>
    <col min="1300" max="1300" width="8.54296875" style="751" customWidth="1"/>
    <col min="1301" max="1301" width="7.81640625" style="751" customWidth="1"/>
    <col min="1302" max="1302" width="8.26953125" style="751" customWidth="1"/>
    <col min="1303" max="1303" width="8.1796875" style="751" customWidth="1"/>
    <col min="1304" max="1305" width="8" style="751" customWidth="1"/>
    <col min="1306" max="1306" width="8.54296875" style="751" customWidth="1"/>
    <col min="1307" max="1308" width="9.1796875" style="751" customWidth="1"/>
    <col min="1309" max="1536" width="8.7265625" style="751"/>
    <col min="1537" max="1537" width="6.81640625" style="751" customWidth="1"/>
    <col min="1538" max="1538" width="15.1796875" style="751" customWidth="1"/>
    <col min="1539" max="1539" width="17.1796875" style="751" customWidth="1"/>
    <col min="1540" max="1540" width="16" style="751" customWidth="1"/>
    <col min="1541" max="1541" width="14.26953125" style="751" customWidth="1"/>
    <col min="1542" max="1542" width="7.26953125" style="751" customWidth="1"/>
    <col min="1543" max="1543" width="13.26953125" style="751" customWidth="1"/>
    <col min="1544" max="1546" width="9.1796875" style="751" customWidth="1"/>
    <col min="1547" max="1547" width="15.81640625" style="751" customWidth="1"/>
    <col min="1548" max="1548" width="16.7265625" style="751" customWidth="1"/>
    <col min="1549" max="1549" width="15.54296875" style="751" customWidth="1"/>
    <col min="1550" max="1550" width="7.26953125" style="751" customWidth="1"/>
    <col min="1551" max="1551" width="14.453125" style="751" customWidth="1"/>
    <col min="1552" max="1552" width="9.26953125" style="751" customWidth="1"/>
    <col min="1553" max="1553" width="8.7265625" style="751" customWidth="1"/>
    <col min="1554" max="1554" width="8.1796875" style="751" customWidth="1"/>
    <col min="1555" max="1555" width="9.453125" style="751" customWidth="1"/>
    <col min="1556" max="1556" width="8.54296875" style="751" customWidth="1"/>
    <col min="1557" max="1557" width="7.81640625" style="751" customWidth="1"/>
    <col min="1558" max="1558" width="8.26953125" style="751" customWidth="1"/>
    <col min="1559" max="1559" width="8.1796875" style="751" customWidth="1"/>
    <col min="1560" max="1561" width="8" style="751" customWidth="1"/>
    <col min="1562" max="1562" width="8.54296875" style="751" customWidth="1"/>
    <col min="1563" max="1564" width="9.1796875" style="751" customWidth="1"/>
    <col min="1565" max="1792" width="8.7265625" style="751"/>
    <col min="1793" max="1793" width="6.81640625" style="751" customWidth="1"/>
    <col min="1794" max="1794" width="15.1796875" style="751" customWidth="1"/>
    <col min="1795" max="1795" width="17.1796875" style="751" customWidth="1"/>
    <col min="1796" max="1796" width="16" style="751" customWidth="1"/>
    <col min="1797" max="1797" width="14.26953125" style="751" customWidth="1"/>
    <col min="1798" max="1798" width="7.26953125" style="751" customWidth="1"/>
    <col min="1799" max="1799" width="13.26953125" style="751" customWidth="1"/>
    <col min="1800" max="1802" width="9.1796875" style="751" customWidth="1"/>
    <col min="1803" max="1803" width="15.81640625" style="751" customWidth="1"/>
    <col min="1804" max="1804" width="16.7265625" style="751" customWidth="1"/>
    <col min="1805" max="1805" width="15.54296875" style="751" customWidth="1"/>
    <col min="1806" max="1806" width="7.26953125" style="751" customWidth="1"/>
    <col min="1807" max="1807" width="14.453125" style="751" customWidth="1"/>
    <col min="1808" max="1808" width="9.26953125" style="751" customWidth="1"/>
    <col min="1809" max="1809" width="8.7265625" style="751" customWidth="1"/>
    <col min="1810" max="1810" width="8.1796875" style="751" customWidth="1"/>
    <col min="1811" max="1811" width="9.453125" style="751" customWidth="1"/>
    <col min="1812" max="1812" width="8.54296875" style="751" customWidth="1"/>
    <col min="1813" max="1813" width="7.81640625" style="751" customWidth="1"/>
    <col min="1814" max="1814" width="8.26953125" style="751" customWidth="1"/>
    <col min="1815" max="1815" width="8.1796875" style="751" customWidth="1"/>
    <col min="1816" max="1817" width="8" style="751" customWidth="1"/>
    <col min="1818" max="1818" width="8.54296875" style="751" customWidth="1"/>
    <col min="1819" max="1820" width="9.1796875" style="751" customWidth="1"/>
    <col min="1821" max="2048" width="8.7265625" style="751"/>
    <col min="2049" max="2049" width="6.81640625" style="751" customWidth="1"/>
    <col min="2050" max="2050" width="15.1796875" style="751" customWidth="1"/>
    <col min="2051" max="2051" width="17.1796875" style="751" customWidth="1"/>
    <col min="2052" max="2052" width="16" style="751" customWidth="1"/>
    <col min="2053" max="2053" width="14.26953125" style="751" customWidth="1"/>
    <col min="2054" max="2054" width="7.26953125" style="751" customWidth="1"/>
    <col min="2055" max="2055" width="13.26953125" style="751" customWidth="1"/>
    <col min="2056" max="2058" width="9.1796875" style="751" customWidth="1"/>
    <col min="2059" max="2059" width="15.81640625" style="751" customWidth="1"/>
    <col min="2060" max="2060" width="16.7265625" style="751" customWidth="1"/>
    <col min="2061" max="2061" width="15.54296875" style="751" customWidth="1"/>
    <col min="2062" max="2062" width="7.26953125" style="751" customWidth="1"/>
    <col min="2063" max="2063" width="14.453125" style="751" customWidth="1"/>
    <col min="2064" max="2064" width="9.26953125" style="751" customWidth="1"/>
    <col min="2065" max="2065" width="8.7265625" style="751" customWidth="1"/>
    <col min="2066" max="2066" width="8.1796875" style="751" customWidth="1"/>
    <col min="2067" max="2067" width="9.453125" style="751" customWidth="1"/>
    <col min="2068" max="2068" width="8.54296875" style="751" customWidth="1"/>
    <col min="2069" max="2069" width="7.81640625" style="751" customWidth="1"/>
    <col min="2070" max="2070" width="8.26953125" style="751" customWidth="1"/>
    <col min="2071" max="2071" width="8.1796875" style="751" customWidth="1"/>
    <col min="2072" max="2073" width="8" style="751" customWidth="1"/>
    <col min="2074" max="2074" width="8.54296875" style="751" customWidth="1"/>
    <col min="2075" max="2076" width="9.1796875" style="751" customWidth="1"/>
    <col min="2077" max="2304" width="8.7265625" style="751"/>
    <col min="2305" max="2305" width="6.81640625" style="751" customWidth="1"/>
    <col min="2306" max="2306" width="15.1796875" style="751" customWidth="1"/>
    <col min="2307" max="2307" width="17.1796875" style="751" customWidth="1"/>
    <col min="2308" max="2308" width="16" style="751" customWidth="1"/>
    <col min="2309" max="2309" width="14.26953125" style="751" customWidth="1"/>
    <col min="2310" max="2310" width="7.26953125" style="751" customWidth="1"/>
    <col min="2311" max="2311" width="13.26953125" style="751" customWidth="1"/>
    <col min="2312" max="2314" width="9.1796875" style="751" customWidth="1"/>
    <col min="2315" max="2315" width="15.81640625" style="751" customWidth="1"/>
    <col min="2316" max="2316" width="16.7265625" style="751" customWidth="1"/>
    <col min="2317" max="2317" width="15.54296875" style="751" customWidth="1"/>
    <col min="2318" max="2318" width="7.26953125" style="751" customWidth="1"/>
    <col min="2319" max="2319" width="14.453125" style="751" customWidth="1"/>
    <col min="2320" max="2320" width="9.26953125" style="751" customWidth="1"/>
    <col min="2321" max="2321" width="8.7265625" style="751" customWidth="1"/>
    <col min="2322" max="2322" width="8.1796875" style="751" customWidth="1"/>
    <col min="2323" max="2323" width="9.453125" style="751" customWidth="1"/>
    <col min="2324" max="2324" width="8.54296875" style="751" customWidth="1"/>
    <col min="2325" max="2325" width="7.81640625" style="751" customWidth="1"/>
    <col min="2326" max="2326" width="8.26953125" style="751" customWidth="1"/>
    <col min="2327" max="2327" width="8.1796875" style="751" customWidth="1"/>
    <col min="2328" max="2329" width="8" style="751" customWidth="1"/>
    <col min="2330" max="2330" width="8.54296875" style="751" customWidth="1"/>
    <col min="2331" max="2332" width="9.1796875" style="751" customWidth="1"/>
    <col min="2333" max="2560" width="8.7265625" style="751"/>
    <col min="2561" max="2561" width="6.81640625" style="751" customWidth="1"/>
    <col min="2562" max="2562" width="15.1796875" style="751" customWidth="1"/>
    <col min="2563" max="2563" width="17.1796875" style="751" customWidth="1"/>
    <col min="2564" max="2564" width="16" style="751" customWidth="1"/>
    <col min="2565" max="2565" width="14.26953125" style="751" customWidth="1"/>
    <col min="2566" max="2566" width="7.26953125" style="751" customWidth="1"/>
    <col min="2567" max="2567" width="13.26953125" style="751" customWidth="1"/>
    <col min="2568" max="2570" width="9.1796875" style="751" customWidth="1"/>
    <col min="2571" max="2571" width="15.81640625" style="751" customWidth="1"/>
    <col min="2572" max="2572" width="16.7265625" style="751" customWidth="1"/>
    <col min="2573" max="2573" width="15.54296875" style="751" customWidth="1"/>
    <col min="2574" max="2574" width="7.26953125" style="751" customWidth="1"/>
    <col min="2575" max="2575" width="14.453125" style="751" customWidth="1"/>
    <col min="2576" max="2576" width="9.26953125" style="751" customWidth="1"/>
    <col min="2577" max="2577" width="8.7265625" style="751" customWidth="1"/>
    <col min="2578" max="2578" width="8.1796875" style="751" customWidth="1"/>
    <col min="2579" max="2579" width="9.453125" style="751" customWidth="1"/>
    <col min="2580" max="2580" width="8.54296875" style="751" customWidth="1"/>
    <col min="2581" max="2581" width="7.81640625" style="751" customWidth="1"/>
    <col min="2582" max="2582" width="8.26953125" style="751" customWidth="1"/>
    <col min="2583" max="2583" width="8.1796875" style="751" customWidth="1"/>
    <col min="2584" max="2585" width="8" style="751" customWidth="1"/>
    <col min="2586" max="2586" width="8.54296875" style="751" customWidth="1"/>
    <col min="2587" max="2588" width="9.1796875" style="751" customWidth="1"/>
    <col min="2589" max="2816" width="8.7265625" style="751"/>
    <col min="2817" max="2817" width="6.81640625" style="751" customWidth="1"/>
    <col min="2818" max="2818" width="15.1796875" style="751" customWidth="1"/>
    <col min="2819" max="2819" width="17.1796875" style="751" customWidth="1"/>
    <col min="2820" max="2820" width="16" style="751" customWidth="1"/>
    <col min="2821" max="2821" width="14.26953125" style="751" customWidth="1"/>
    <col min="2822" max="2822" width="7.26953125" style="751" customWidth="1"/>
    <col min="2823" max="2823" width="13.26953125" style="751" customWidth="1"/>
    <col min="2824" max="2826" width="9.1796875" style="751" customWidth="1"/>
    <col min="2827" max="2827" width="15.81640625" style="751" customWidth="1"/>
    <col min="2828" max="2828" width="16.7265625" style="751" customWidth="1"/>
    <col min="2829" max="2829" width="15.54296875" style="751" customWidth="1"/>
    <col min="2830" max="2830" width="7.26953125" style="751" customWidth="1"/>
    <col min="2831" max="2831" width="14.453125" style="751" customWidth="1"/>
    <col min="2832" max="2832" width="9.26953125" style="751" customWidth="1"/>
    <col min="2833" max="2833" width="8.7265625" style="751" customWidth="1"/>
    <col min="2834" max="2834" width="8.1796875" style="751" customWidth="1"/>
    <col min="2835" max="2835" width="9.453125" style="751" customWidth="1"/>
    <col min="2836" max="2836" width="8.54296875" style="751" customWidth="1"/>
    <col min="2837" max="2837" width="7.81640625" style="751" customWidth="1"/>
    <col min="2838" max="2838" width="8.26953125" style="751" customWidth="1"/>
    <col min="2839" max="2839" width="8.1796875" style="751" customWidth="1"/>
    <col min="2840" max="2841" width="8" style="751" customWidth="1"/>
    <col min="2842" max="2842" width="8.54296875" style="751" customWidth="1"/>
    <col min="2843" max="2844" width="9.1796875" style="751" customWidth="1"/>
    <col min="2845" max="3072" width="8.7265625" style="751"/>
    <col min="3073" max="3073" width="6.81640625" style="751" customWidth="1"/>
    <col min="3074" max="3074" width="15.1796875" style="751" customWidth="1"/>
    <col min="3075" max="3075" width="17.1796875" style="751" customWidth="1"/>
    <col min="3076" max="3076" width="16" style="751" customWidth="1"/>
    <col min="3077" max="3077" width="14.26953125" style="751" customWidth="1"/>
    <col min="3078" max="3078" width="7.26953125" style="751" customWidth="1"/>
    <col min="3079" max="3079" width="13.26953125" style="751" customWidth="1"/>
    <col min="3080" max="3082" width="9.1796875" style="751" customWidth="1"/>
    <col min="3083" max="3083" width="15.81640625" style="751" customWidth="1"/>
    <col min="3084" max="3084" width="16.7265625" style="751" customWidth="1"/>
    <col min="3085" max="3085" width="15.54296875" style="751" customWidth="1"/>
    <col min="3086" max="3086" width="7.26953125" style="751" customWidth="1"/>
    <col min="3087" max="3087" width="14.453125" style="751" customWidth="1"/>
    <col min="3088" max="3088" width="9.26953125" style="751" customWidth="1"/>
    <col min="3089" max="3089" width="8.7265625" style="751" customWidth="1"/>
    <col min="3090" max="3090" width="8.1796875" style="751" customWidth="1"/>
    <col min="3091" max="3091" width="9.453125" style="751" customWidth="1"/>
    <col min="3092" max="3092" width="8.54296875" style="751" customWidth="1"/>
    <col min="3093" max="3093" width="7.81640625" style="751" customWidth="1"/>
    <col min="3094" max="3094" width="8.26953125" style="751" customWidth="1"/>
    <col min="3095" max="3095" width="8.1796875" style="751" customWidth="1"/>
    <col min="3096" max="3097" width="8" style="751" customWidth="1"/>
    <col min="3098" max="3098" width="8.54296875" style="751" customWidth="1"/>
    <col min="3099" max="3100" width="9.1796875" style="751" customWidth="1"/>
    <col min="3101" max="3328" width="8.7265625" style="751"/>
    <col min="3329" max="3329" width="6.81640625" style="751" customWidth="1"/>
    <col min="3330" max="3330" width="15.1796875" style="751" customWidth="1"/>
    <col min="3331" max="3331" width="17.1796875" style="751" customWidth="1"/>
    <col min="3332" max="3332" width="16" style="751" customWidth="1"/>
    <col min="3333" max="3333" width="14.26953125" style="751" customWidth="1"/>
    <col min="3334" max="3334" width="7.26953125" style="751" customWidth="1"/>
    <col min="3335" max="3335" width="13.26953125" style="751" customWidth="1"/>
    <col min="3336" max="3338" width="9.1796875" style="751" customWidth="1"/>
    <col min="3339" max="3339" width="15.81640625" style="751" customWidth="1"/>
    <col min="3340" max="3340" width="16.7265625" style="751" customWidth="1"/>
    <col min="3341" max="3341" width="15.54296875" style="751" customWidth="1"/>
    <col min="3342" max="3342" width="7.26953125" style="751" customWidth="1"/>
    <col min="3343" max="3343" width="14.453125" style="751" customWidth="1"/>
    <col min="3344" max="3344" width="9.26953125" style="751" customWidth="1"/>
    <col min="3345" max="3345" width="8.7265625" style="751" customWidth="1"/>
    <col min="3346" max="3346" width="8.1796875" style="751" customWidth="1"/>
    <col min="3347" max="3347" width="9.453125" style="751" customWidth="1"/>
    <col min="3348" max="3348" width="8.54296875" style="751" customWidth="1"/>
    <col min="3349" max="3349" width="7.81640625" style="751" customWidth="1"/>
    <col min="3350" max="3350" width="8.26953125" style="751" customWidth="1"/>
    <col min="3351" max="3351" width="8.1796875" style="751" customWidth="1"/>
    <col min="3352" max="3353" width="8" style="751" customWidth="1"/>
    <col min="3354" max="3354" width="8.54296875" style="751" customWidth="1"/>
    <col min="3355" max="3356" width="9.1796875" style="751" customWidth="1"/>
    <col min="3357" max="3584" width="8.7265625" style="751"/>
    <col min="3585" max="3585" width="6.81640625" style="751" customWidth="1"/>
    <col min="3586" max="3586" width="15.1796875" style="751" customWidth="1"/>
    <col min="3587" max="3587" width="17.1796875" style="751" customWidth="1"/>
    <col min="3588" max="3588" width="16" style="751" customWidth="1"/>
    <col min="3589" max="3589" width="14.26953125" style="751" customWidth="1"/>
    <col min="3590" max="3590" width="7.26953125" style="751" customWidth="1"/>
    <col min="3591" max="3591" width="13.26953125" style="751" customWidth="1"/>
    <col min="3592" max="3594" width="9.1796875" style="751" customWidth="1"/>
    <col min="3595" max="3595" width="15.81640625" style="751" customWidth="1"/>
    <col min="3596" max="3596" width="16.7265625" style="751" customWidth="1"/>
    <col min="3597" max="3597" width="15.54296875" style="751" customWidth="1"/>
    <col min="3598" max="3598" width="7.26953125" style="751" customWidth="1"/>
    <col min="3599" max="3599" width="14.453125" style="751" customWidth="1"/>
    <col min="3600" max="3600" width="9.26953125" style="751" customWidth="1"/>
    <col min="3601" max="3601" width="8.7265625" style="751" customWidth="1"/>
    <col min="3602" max="3602" width="8.1796875" style="751" customWidth="1"/>
    <col min="3603" max="3603" width="9.453125" style="751" customWidth="1"/>
    <col min="3604" max="3604" width="8.54296875" style="751" customWidth="1"/>
    <col min="3605" max="3605" width="7.81640625" style="751" customWidth="1"/>
    <col min="3606" max="3606" width="8.26953125" style="751" customWidth="1"/>
    <col min="3607" max="3607" width="8.1796875" style="751" customWidth="1"/>
    <col min="3608" max="3609" width="8" style="751" customWidth="1"/>
    <col min="3610" max="3610" width="8.54296875" style="751" customWidth="1"/>
    <col min="3611" max="3612" width="9.1796875" style="751" customWidth="1"/>
    <col min="3613" max="3840" width="8.7265625" style="751"/>
    <col min="3841" max="3841" width="6.81640625" style="751" customWidth="1"/>
    <col min="3842" max="3842" width="15.1796875" style="751" customWidth="1"/>
    <col min="3843" max="3843" width="17.1796875" style="751" customWidth="1"/>
    <col min="3844" max="3844" width="16" style="751" customWidth="1"/>
    <col min="3845" max="3845" width="14.26953125" style="751" customWidth="1"/>
    <col min="3846" max="3846" width="7.26953125" style="751" customWidth="1"/>
    <col min="3847" max="3847" width="13.26953125" style="751" customWidth="1"/>
    <col min="3848" max="3850" width="9.1796875" style="751" customWidth="1"/>
    <col min="3851" max="3851" width="15.81640625" style="751" customWidth="1"/>
    <col min="3852" max="3852" width="16.7265625" style="751" customWidth="1"/>
    <col min="3853" max="3853" width="15.54296875" style="751" customWidth="1"/>
    <col min="3854" max="3854" width="7.26953125" style="751" customWidth="1"/>
    <col min="3855" max="3855" width="14.453125" style="751" customWidth="1"/>
    <col min="3856" max="3856" width="9.26953125" style="751" customWidth="1"/>
    <col min="3857" max="3857" width="8.7265625" style="751" customWidth="1"/>
    <col min="3858" max="3858" width="8.1796875" style="751" customWidth="1"/>
    <col min="3859" max="3859" width="9.453125" style="751" customWidth="1"/>
    <col min="3860" max="3860" width="8.54296875" style="751" customWidth="1"/>
    <col min="3861" max="3861" width="7.81640625" style="751" customWidth="1"/>
    <col min="3862" max="3862" width="8.26953125" style="751" customWidth="1"/>
    <col min="3863" max="3863" width="8.1796875" style="751" customWidth="1"/>
    <col min="3864" max="3865" width="8" style="751" customWidth="1"/>
    <col min="3866" max="3866" width="8.54296875" style="751" customWidth="1"/>
    <col min="3867" max="3868" width="9.1796875" style="751" customWidth="1"/>
    <col min="3869" max="4096" width="8.7265625" style="751"/>
    <col min="4097" max="4097" width="6.81640625" style="751" customWidth="1"/>
    <col min="4098" max="4098" width="15.1796875" style="751" customWidth="1"/>
    <col min="4099" max="4099" width="17.1796875" style="751" customWidth="1"/>
    <col min="4100" max="4100" width="16" style="751" customWidth="1"/>
    <col min="4101" max="4101" width="14.26953125" style="751" customWidth="1"/>
    <col min="4102" max="4102" width="7.26953125" style="751" customWidth="1"/>
    <col min="4103" max="4103" width="13.26953125" style="751" customWidth="1"/>
    <col min="4104" max="4106" width="9.1796875" style="751" customWidth="1"/>
    <col min="4107" max="4107" width="15.81640625" style="751" customWidth="1"/>
    <col min="4108" max="4108" width="16.7265625" style="751" customWidth="1"/>
    <col min="4109" max="4109" width="15.54296875" style="751" customWidth="1"/>
    <col min="4110" max="4110" width="7.26953125" style="751" customWidth="1"/>
    <col min="4111" max="4111" width="14.453125" style="751" customWidth="1"/>
    <col min="4112" max="4112" width="9.26953125" style="751" customWidth="1"/>
    <col min="4113" max="4113" width="8.7265625" style="751" customWidth="1"/>
    <col min="4114" max="4114" width="8.1796875" style="751" customWidth="1"/>
    <col min="4115" max="4115" width="9.453125" style="751" customWidth="1"/>
    <col min="4116" max="4116" width="8.54296875" style="751" customWidth="1"/>
    <col min="4117" max="4117" width="7.81640625" style="751" customWidth="1"/>
    <col min="4118" max="4118" width="8.26953125" style="751" customWidth="1"/>
    <col min="4119" max="4119" width="8.1796875" style="751" customWidth="1"/>
    <col min="4120" max="4121" width="8" style="751" customWidth="1"/>
    <col min="4122" max="4122" width="8.54296875" style="751" customWidth="1"/>
    <col min="4123" max="4124" width="9.1796875" style="751" customWidth="1"/>
    <col min="4125" max="4352" width="8.7265625" style="751"/>
    <col min="4353" max="4353" width="6.81640625" style="751" customWidth="1"/>
    <col min="4354" max="4354" width="15.1796875" style="751" customWidth="1"/>
    <col min="4355" max="4355" width="17.1796875" style="751" customWidth="1"/>
    <col min="4356" max="4356" width="16" style="751" customWidth="1"/>
    <col min="4357" max="4357" width="14.26953125" style="751" customWidth="1"/>
    <col min="4358" max="4358" width="7.26953125" style="751" customWidth="1"/>
    <col min="4359" max="4359" width="13.26953125" style="751" customWidth="1"/>
    <col min="4360" max="4362" width="9.1796875" style="751" customWidth="1"/>
    <col min="4363" max="4363" width="15.81640625" style="751" customWidth="1"/>
    <col min="4364" max="4364" width="16.7265625" style="751" customWidth="1"/>
    <col min="4365" max="4365" width="15.54296875" style="751" customWidth="1"/>
    <col min="4366" max="4366" width="7.26953125" style="751" customWidth="1"/>
    <col min="4367" max="4367" width="14.453125" style="751" customWidth="1"/>
    <col min="4368" max="4368" width="9.26953125" style="751" customWidth="1"/>
    <col min="4369" max="4369" width="8.7265625" style="751" customWidth="1"/>
    <col min="4370" max="4370" width="8.1796875" style="751" customWidth="1"/>
    <col min="4371" max="4371" width="9.453125" style="751" customWidth="1"/>
    <col min="4372" max="4372" width="8.54296875" style="751" customWidth="1"/>
    <col min="4373" max="4373" width="7.81640625" style="751" customWidth="1"/>
    <col min="4374" max="4374" width="8.26953125" style="751" customWidth="1"/>
    <col min="4375" max="4375" width="8.1796875" style="751" customWidth="1"/>
    <col min="4376" max="4377" width="8" style="751" customWidth="1"/>
    <col min="4378" max="4378" width="8.54296875" style="751" customWidth="1"/>
    <col min="4379" max="4380" width="9.1796875" style="751" customWidth="1"/>
    <col min="4381" max="4608" width="8.7265625" style="751"/>
    <col min="4609" max="4609" width="6.81640625" style="751" customWidth="1"/>
    <col min="4610" max="4610" width="15.1796875" style="751" customWidth="1"/>
    <col min="4611" max="4611" width="17.1796875" style="751" customWidth="1"/>
    <col min="4612" max="4612" width="16" style="751" customWidth="1"/>
    <col min="4613" max="4613" width="14.26953125" style="751" customWidth="1"/>
    <col min="4614" max="4614" width="7.26953125" style="751" customWidth="1"/>
    <col min="4615" max="4615" width="13.26953125" style="751" customWidth="1"/>
    <col min="4616" max="4618" width="9.1796875" style="751" customWidth="1"/>
    <col min="4619" max="4619" width="15.81640625" style="751" customWidth="1"/>
    <col min="4620" max="4620" width="16.7265625" style="751" customWidth="1"/>
    <col min="4621" max="4621" width="15.54296875" style="751" customWidth="1"/>
    <col min="4622" max="4622" width="7.26953125" style="751" customWidth="1"/>
    <col min="4623" max="4623" width="14.453125" style="751" customWidth="1"/>
    <col min="4624" max="4624" width="9.26953125" style="751" customWidth="1"/>
    <col min="4625" max="4625" width="8.7265625" style="751" customWidth="1"/>
    <col min="4626" max="4626" width="8.1796875" style="751" customWidth="1"/>
    <col min="4627" max="4627" width="9.453125" style="751" customWidth="1"/>
    <col min="4628" max="4628" width="8.54296875" style="751" customWidth="1"/>
    <col min="4629" max="4629" width="7.81640625" style="751" customWidth="1"/>
    <col min="4630" max="4630" width="8.26953125" style="751" customWidth="1"/>
    <col min="4631" max="4631" width="8.1796875" style="751" customWidth="1"/>
    <col min="4632" max="4633" width="8" style="751" customWidth="1"/>
    <col min="4634" max="4634" width="8.54296875" style="751" customWidth="1"/>
    <col min="4635" max="4636" width="9.1796875" style="751" customWidth="1"/>
    <col min="4637" max="4864" width="8.7265625" style="751"/>
    <col min="4865" max="4865" width="6.81640625" style="751" customWidth="1"/>
    <col min="4866" max="4866" width="15.1796875" style="751" customWidth="1"/>
    <col min="4867" max="4867" width="17.1796875" style="751" customWidth="1"/>
    <col min="4868" max="4868" width="16" style="751" customWidth="1"/>
    <col min="4869" max="4869" width="14.26953125" style="751" customWidth="1"/>
    <col min="4870" max="4870" width="7.26953125" style="751" customWidth="1"/>
    <col min="4871" max="4871" width="13.26953125" style="751" customWidth="1"/>
    <col min="4872" max="4874" width="9.1796875" style="751" customWidth="1"/>
    <col min="4875" max="4875" width="15.81640625" style="751" customWidth="1"/>
    <col min="4876" max="4876" width="16.7265625" style="751" customWidth="1"/>
    <col min="4877" max="4877" width="15.54296875" style="751" customWidth="1"/>
    <col min="4878" max="4878" width="7.26953125" style="751" customWidth="1"/>
    <col min="4879" max="4879" width="14.453125" style="751" customWidth="1"/>
    <col min="4880" max="4880" width="9.26953125" style="751" customWidth="1"/>
    <col min="4881" max="4881" width="8.7265625" style="751" customWidth="1"/>
    <col min="4882" max="4882" width="8.1796875" style="751" customWidth="1"/>
    <col min="4883" max="4883" width="9.453125" style="751" customWidth="1"/>
    <col min="4884" max="4884" width="8.54296875" style="751" customWidth="1"/>
    <col min="4885" max="4885" width="7.81640625" style="751" customWidth="1"/>
    <col min="4886" max="4886" width="8.26953125" style="751" customWidth="1"/>
    <col min="4887" max="4887" width="8.1796875" style="751" customWidth="1"/>
    <col min="4888" max="4889" width="8" style="751" customWidth="1"/>
    <col min="4890" max="4890" width="8.54296875" style="751" customWidth="1"/>
    <col min="4891" max="4892" width="9.1796875" style="751" customWidth="1"/>
    <col min="4893" max="5120" width="8.7265625" style="751"/>
    <col min="5121" max="5121" width="6.81640625" style="751" customWidth="1"/>
    <col min="5122" max="5122" width="15.1796875" style="751" customWidth="1"/>
    <col min="5123" max="5123" width="17.1796875" style="751" customWidth="1"/>
    <col min="5124" max="5124" width="16" style="751" customWidth="1"/>
    <col min="5125" max="5125" width="14.26953125" style="751" customWidth="1"/>
    <col min="5126" max="5126" width="7.26953125" style="751" customWidth="1"/>
    <col min="5127" max="5127" width="13.26953125" style="751" customWidth="1"/>
    <col min="5128" max="5130" width="9.1796875" style="751" customWidth="1"/>
    <col min="5131" max="5131" width="15.81640625" style="751" customWidth="1"/>
    <col min="5132" max="5132" width="16.7265625" style="751" customWidth="1"/>
    <col min="5133" max="5133" width="15.54296875" style="751" customWidth="1"/>
    <col min="5134" max="5134" width="7.26953125" style="751" customWidth="1"/>
    <col min="5135" max="5135" width="14.453125" style="751" customWidth="1"/>
    <col min="5136" max="5136" width="9.26953125" style="751" customWidth="1"/>
    <col min="5137" max="5137" width="8.7265625" style="751" customWidth="1"/>
    <col min="5138" max="5138" width="8.1796875" style="751" customWidth="1"/>
    <col min="5139" max="5139" width="9.453125" style="751" customWidth="1"/>
    <col min="5140" max="5140" width="8.54296875" style="751" customWidth="1"/>
    <col min="5141" max="5141" width="7.81640625" style="751" customWidth="1"/>
    <col min="5142" max="5142" width="8.26953125" style="751" customWidth="1"/>
    <col min="5143" max="5143" width="8.1796875" style="751" customWidth="1"/>
    <col min="5144" max="5145" width="8" style="751" customWidth="1"/>
    <col min="5146" max="5146" width="8.54296875" style="751" customWidth="1"/>
    <col min="5147" max="5148" width="9.1796875" style="751" customWidth="1"/>
    <col min="5149" max="5376" width="8.7265625" style="751"/>
    <col min="5377" max="5377" width="6.81640625" style="751" customWidth="1"/>
    <col min="5378" max="5378" width="15.1796875" style="751" customWidth="1"/>
    <col min="5379" max="5379" width="17.1796875" style="751" customWidth="1"/>
    <col min="5380" max="5380" width="16" style="751" customWidth="1"/>
    <col min="5381" max="5381" width="14.26953125" style="751" customWidth="1"/>
    <col min="5382" max="5382" width="7.26953125" style="751" customWidth="1"/>
    <col min="5383" max="5383" width="13.26953125" style="751" customWidth="1"/>
    <col min="5384" max="5386" width="9.1796875" style="751" customWidth="1"/>
    <col min="5387" max="5387" width="15.81640625" style="751" customWidth="1"/>
    <col min="5388" max="5388" width="16.7265625" style="751" customWidth="1"/>
    <col min="5389" max="5389" width="15.54296875" style="751" customWidth="1"/>
    <col min="5390" max="5390" width="7.26953125" style="751" customWidth="1"/>
    <col min="5391" max="5391" width="14.453125" style="751" customWidth="1"/>
    <col min="5392" max="5392" width="9.26953125" style="751" customWidth="1"/>
    <col min="5393" max="5393" width="8.7265625" style="751" customWidth="1"/>
    <col min="5394" max="5394" width="8.1796875" style="751" customWidth="1"/>
    <col min="5395" max="5395" width="9.453125" style="751" customWidth="1"/>
    <col min="5396" max="5396" width="8.54296875" style="751" customWidth="1"/>
    <col min="5397" max="5397" width="7.81640625" style="751" customWidth="1"/>
    <col min="5398" max="5398" width="8.26953125" style="751" customWidth="1"/>
    <col min="5399" max="5399" width="8.1796875" style="751" customWidth="1"/>
    <col min="5400" max="5401" width="8" style="751" customWidth="1"/>
    <col min="5402" max="5402" width="8.54296875" style="751" customWidth="1"/>
    <col min="5403" max="5404" width="9.1796875" style="751" customWidth="1"/>
    <col min="5405" max="5632" width="8.7265625" style="751"/>
    <col min="5633" max="5633" width="6.81640625" style="751" customWidth="1"/>
    <col min="5634" max="5634" width="15.1796875" style="751" customWidth="1"/>
    <col min="5635" max="5635" width="17.1796875" style="751" customWidth="1"/>
    <col min="5636" max="5636" width="16" style="751" customWidth="1"/>
    <col min="5637" max="5637" width="14.26953125" style="751" customWidth="1"/>
    <col min="5638" max="5638" width="7.26953125" style="751" customWidth="1"/>
    <col min="5639" max="5639" width="13.26953125" style="751" customWidth="1"/>
    <col min="5640" max="5642" width="9.1796875" style="751" customWidth="1"/>
    <col min="5643" max="5643" width="15.81640625" style="751" customWidth="1"/>
    <col min="5644" max="5644" width="16.7265625" style="751" customWidth="1"/>
    <col min="5645" max="5645" width="15.54296875" style="751" customWidth="1"/>
    <col min="5646" max="5646" width="7.26953125" style="751" customWidth="1"/>
    <col min="5647" max="5647" width="14.453125" style="751" customWidth="1"/>
    <col min="5648" max="5648" width="9.26953125" style="751" customWidth="1"/>
    <col min="5649" max="5649" width="8.7265625" style="751" customWidth="1"/>
    <col min="5650" max="5650" width="8.1796875" style="751" customWidth="1"/>
    <col min="5651" max="5651" width="9.453125" style="751" customWidth="1"/>
    <col min="5652" max="5652" width="8.54296875" style="751" customWidth="1"/>
    <col min="5653" max="5653" width="7.81640625" style="751" customWidth="1"/>
    <col min="5654" max="5654" width="8.26953125" style="751" customWidth="1"/>
    <col min="5655" max="5655" width="8.1796875" style="751" customWidth="1"/>
    <col min="5656" max="5657" width="8" style="751" customWidth="1"/>
    <col min="5658" max="5658" width="8.54296875" style="751" customWidth="1"/>
    <col min="5659" max="5660" width="9.1796875" style="751" customWidth="1"/>
    <col min="5661" max="5888" width="8.7265625" style="751"/>
    <col min="5889" max="5889" width="6.81640625" style="751" customWidth="1"/>
    <col min="5890" max="5890" width="15.1796875" style="751" customWidth="1"/>
    <col min="5891" max="5891" width="17.1796875" style="751" customWidth="1"/>
    <col min="5892" max="5892" width="16" style="751" customWidth="1"/>
    <col min="5893" max="5893" width="14.26953125" style="751" customWidth="1"/>
    <col min="5894" max="5894" width="7.26953125" style="751" customWidth="1"/>
    <col min="5895" max="5895" width="13.26953125" style="751" customWidth="1"/>
    <col min="5896" max="5898" width="9.1796875" style="751" customWidth="1"/>
    <col min="5899" max="5899" width="15.81640625" style="751" customWidth="1"/>
    <col min="5900" max="5900" width="16.7265625" style="751" customWidth="1"/>
    <col min="5901" max="5901" width="15.54296875" style="751" customWidth="1"/>
    <col min="5902" max="5902" width="7.26953125" style="751" customWidth="1"/>
    <col min="5903" max="5903" width="14.453125" style="751" customWidth="1"/>
    <col min="5904" max="5904" width="9.26953125" style="751" customWidth="1"/>
    <col min="5905" max="5905" width="8.7265625" style="751" customWidth="1"/>
    <col min="5906" max="5906" width="8.1796875" style="751" customWidth="1"/>
    <col min="5907" max="5907" width="9.453125" style="751" customWidth="1"/>
    <col min="5908" max="5908" width="8.54296875" style="751" customWidth="1"/>
    <col min="5909" max="5909" width="7.81640625" style="751" customWidth="1"/>
    <col min="5910" max="5910" width="8.26953125" style="751" customWidth="1"/>
    <col min="5911" max="5911" width="8.1796875" style="751" customWidth="1"/>
    <col min="5912" max="5913" width="8" style="751" customWidth="1"/>
    <col min="5914" max="5914" width="8.54296875" style="751" customWidth="1"/>
    <col min="5915" max="5916" width="9.1796875" style="751" customWidth="1"/>
    <col min="5917" max="6144" width="8.7265625" style="751"/>
    <col min="6145" max="6145" width="6.81640625" style="751" customWidth="1"/>
    <col min="6146" max="6146" width="15.1796875" style="751" customWidth="1"/>
    <col min="6147" max="6147" width="17.1796875" style="751" customWidth="1"/>
    <col min="6148" max="6148" width="16" style="751" customWidth="1"/>
    <col min="6149" max="6149" width="14.26953125" style="751" customWidth="1"/>
    <col min="6150" max="6150" width="7.26953125" style="751" customWidth="1"/>
    <col min="6151" max="6151" width="13.26953125" style="751" customWidth="1"/>
    <col min="6152" max="6154" width="9.1796875" style="751" customWidth="1"/>
    <col min="6155" max="6155" width="15.81640625" style="751" customWidth="1"/>
    <col min="6156" max="6156" width="16.7265625" style="751" customWidth="1"/>
    <col min="6157" max="6157" width="15.54296875" style="751" customWidth="1"/>
    <col min="6158" max="6158" width="7.26953125" style="751" customWidth="1"/>
    <col min="6159" max="6159" width="14.453125" style="751" customWidth="1"/>
    <col min="6160" max="6160" width="9.26953125" style="751" customWidth="1"/>
    <col min="6161" max="6161" width="8.7265625" style="751" customWidth="1"/>
    <col min="6162" max="6162" width="8.1796875" style="751" customWidth="1"/>
    <col min="6163" max="6163" width="9.453125" style="751" customWidth="1"/>
    <col min="6164" max="6164" width="8.54296875" style="751" customWidth="1"/>
    <col min="6165" max="6165" width="7.81640625" style="751" customWidth="1"/>
    <col min="6166" max="6166" width="8.26953125" style="751" customWidth="1"/>
    <col min="6167" max="6167" width="8.1796875" style="751" customWidth="1"/>
    <col min="6168" max="6169" width="8" style="751" customWidth="1"/>
    <col min="6170" max="6170" width="8.54296875" style="751" customWidth="1"/>
    <col min="6171" max="6172" width="9.1796875" style="751" customWidth="1"/>
    <col min="6173" max="6400" width="8.7265625" style="751"/>
    <col min="6401" max="6401" width="6.81640625" style="751" customWidth="1"/>
    <col min="6402" max="6402" width="15.1796875" style="751" customWidth="1"/>
    <col min="6403" max="6403" width="17.1796875" style="751" customWidth="1"/>
    <col min="6404" max="6404" width="16" style="751" customWidth="1"/>
    <col min="6405" max="6405" width="14.26953125" style="751" customWidth="1"/>
    <col min="6406" max="6406" width="7.26953125" style="751" customWidth="1"/>
    <col min="6407" max="6407" width="13.26953125" style="751" customWidth="1"/>
    <col min="6408" max="6410" width="9.1796875" style="751" customWidth="1"/>
    <col min="6411" max="6411" width="15.81640625" style="751" customWidth="1"/>
    <col min="6412" max="6412" width="16.7265625" style="751" customWidth="1"/>
    <col min="6413" max="6413" width="15.54296875" style="751" customWidth="1"/>
    <col min="6414" max="6414" width="7.26953125" style="751" customWidth="1"/>
    <col min="6415" max="6415" width="14.453125" style="751" customWidth="1"/>
    <col min="6416" max="6416" width="9.26953125" style="751" customWidth="1"/>
    <col min="6417" max="6417" width="8.7265625" style="751" customWidth="1"/>
    <col min="6418" max="6418" width="8.1796875" style="751" customWidth="1"/>
    <col min="6419" max="6419" width="9.453125" style="751" customWidth="1"/>
    <col min="6420" max="6420" width="8.54296875" style="751" customWidth="1"/>
    <col min="6421" max="6421" width="7.81640625" style="751" customWidth="1"/>
    <col min="6422" max="6422" width="8.26953125" style="751" customWidth="1"/>
    <col min="6423" max="6423" width="8.1796875" style="751" customWidth="1"/>
    <col min="6424" max="6425" width="8" style="751" customWidth="1"/>
    <col min="6426" max="6426" width="8.54296875" style="751" customWidth="1"/>
    <col min="6427" max="6428" width="9.1796875" style="751" customWidth="1"/>
    <col min="6429" max="6656" width="8.7265625" style="751"/>
    <col min="6657" max="6657" width="6.81640625" style="751" customWidth="1"/>
    <col min="6658" max="6658" width="15.1796875" style="751" customWidth="1"/>
    <col min="6659" max="6659" width="17.1796875" style="751" customWidth="1"/>
    <col min="6660" max="6660" width="16" style="751" customWidth="1"/>
    <col min="6661" max="6661" width="14.26953125" style="751" customWidth="1"/>
    <col min="6662" max="6662" width="7.26953125" style="751" customWidth="1"/>
    <col min="6663" max="6663" width="13.26953125" style="751" customWidth="1"/>
    <col min="6664" max="6666" width="9.1796875" style="751" customWidth="1"/>
    <col min="6667" max="6667" width="15.81640625" style="751" customWidth="1"/>
    <col min="6668" max="6668" width="16.7265625" style="751" customWidth="1"/>
    <col min="6669" max="6669" width="15.54296875" style="751" customWidth="1"/>
    <col min="6670" max="6670" width="7.26953125" style="751" customWidth="1"/>
    <col min="6671" max="6671" width="14.453125" style="751" customWidth="1"/>
    <col min="6672" max="6672" width="9.26953125" style="751" customWidth="1"/>
    <col min="6673" max="6673" width="8.7265625" style="751" customWidth="1"/>
    <col min="6674" max="6674" width="8.1796875" style="751" customWidth="1"/>
    <col min="6675" max="6675" width="9.453125" style="751" customWidth="1"/>
    <col min="6676" max="6676" width="8.54296875" style="751" customWidth="1"/>
    <col min="6677" max="6677" width="7.81640625" style="751" customWidth="1"/>
    <col min="6678" max="6678" width="8.26953125" style="751" customWidth="1"/>
    <col min="6679" max="6679" width="8.1796875" style="751" customWidth="1"/>
    <col min="6680" max="6681" width="8" style="751" customWidth="1"/>
    <col min="6682" max="6682" width="8.54296875" style="751" customWidth="1"/>
    <col min="6683" max="6684" width="9.1796875" style="751" customWidth="1"/>
    <col min="6685" max="6912" width="8.7265625" style="751"/>
    <col min="6913" max="6913" width="6.81640625" style="751" customWidth="1"/>
    <col min="6914" max="6914" width="15.1796875" style="751" customWidth="1"/>
    <col min="6915" max="6915" width="17.1796875" style="751" customWidth="1"/>
    <col min="6916" max="6916" width="16" style="751" customWidth="1"/>
    <col min="6917" max="6917" width="14.26953125" style="751" customWidth="1"/>
    <col min="6918" max="6918" width="7.26953125" style="751" customWidth="1"/>
    <col min="6919" max="6919" width="13.26953125" style="751" customWidth="1"/>
    <col min="6920" max="6922" width="9.1796875" style="751" customWidth="1"/>
    <col min="6923" max="6923" width="15.81640625" style="751" customWidth="1"/>
    <col min="6924" max="6924" width="16.7265625" style="751" customWidth="1"/>
    <col min="6925" max="6925" width="15.54296875" style="751" customWidth="1"/>
    <col min="6926" max="6926" width="7.26953125" style="751" customWidth="1"/>
    <col min="6927" max="6927" width="14.453125" style="751" customWidth="1"/>
    <col min="6928" max="6928" width="9.26953125" style="751" customWidth="1"/>
    <col min="6929" max="6929" width="8.7265625" style="751" customWidth="1"/>
    <col min="6930" max="6930" width="8.1796875" style="751" customWidth="1"/>
    <col min="6931" max="6931" width="9.453125" style="751" customWidth="1"/>
    <col min="6932" max="6932" width="8.54296875" style="751" customWidth="1"/>
    <col min="6933" max="6933" width="7.81640625" style="751" customWidth="1"/>
    <col min="6934" max="6934" width="8.26953125" style="751" customWidth="1"/>
    <col min="6935" max="6935" width="8.1796875" style="751" customWidth="1"/>
    <col min="6936" max="6937" width="8" style="751" customWidth="1"/>
    <col min="6938" max="6938" width="8.54296875" style="751" customWidth="1"/>
    <col min="6939" max="6940" width="9.1796875" style="751" customWidth="1"/>
    <col min="6941" max="7168" width="8.7265625" style="751"/>
    <col min="7169" max="7169" width="6.81640625" style="751" customWidth="1"/>
    <col min="7170" max="7170" width="15.1796875" style="751" customWidth="1"/>
    <col min="7171" max="7171" width="17.1796875" style="751" customWidth="1"/>
    <col min="7172" max="7172" width="16" style="751" customWidth="1"/>
    <col min="7173" max="7173" width="14.26953125" style="751" customWidth="1"/>
    <col min="7174" max="7174" width="7.26953125" style="751" customWidth="1"/>
    <col min="7175" max="7175" width="13.26953125" style="751" customWidth="1"/>
    <col min="7176" max="7178" width="9.1796875" style="751" customWidth="1"/>
    <col min="7179" max="7179" width="15.81640625" style="751" customWidth="1"/>
    <col min="7180" max="7180" width="16.7265625" style="751" customWidth="1"/>
    <col min="7181" max="7181" width="15.54296875" style="751" customWidth="1"/>
    <col min="7182" max="7182" width="7.26953125" style="751" customWidth="1"/>
    <col min="7183" max="7183" width="14.453125" style="751" customWidth="1"/>
    <col min="7184" max="7184" width="9.26953125" style="751" customWidth="1"/>
    <col min="7185" max="7185" width="8.7265625" style="751" customWidth="1"/>
    <col min="7186" max="7186" width="8.1796875" style="751" customWidth="1"/>
    <col min="7187" max="7187" width="9.453125" style="751" customWidth="1"/>
    <col min="7188" max="7188" width="8.54296875" style="751" customWidth="1"/>
    <col min="7189" max="7189" width="7.81640625" style="751" customWidth="1"/>
    <col min="7190" max="7190" width="8.26953125" style="751" customWidth="1"/>
    <col min="7191" max="7191" width="8.1796875" style="751" customWidth="1"/>
    <col min="7192" max="7193" width="8" style="751" customWidth="1"/>
    <col min="7194" max="7194" width="8.54296875" style="751" customWidth="1"/>
    <col min="7195" max="7196" width="9.1796875" style="751" customWidth="1"/>
    <col min="7197" max="7424" width="8.7265625" style="751"/>
    <col min="7425" max="7425" width="6.81640625" style="751" customWidth="1"/>
    <col min="7426" max="7426" width="15.1796875" style="751" customWidth="1"/>
    <col min="7427" max="7427" width="17.1796875" style="751" customWidth="1"/>
    <col min="7428" max="7428" width="16" style="751" customWidth="1"/>
    <col min="7429" max="7429" width="14.26953125" style="751" customWidth="1"/>
    <col min="7430" max="7430" width="7.26953125" style="751" customWidth="1"/>
    <col min="7431" max="7431" width="13.26953125" style="751" customWidth="1"/>
    <col min="7432" max="7434" width="9.1796875" style="751" customWidth="1"/>
    <col min="7435" max="7435" width="15.81640625" style="751" customWidth="1"/>
    <col min="7436" max="7436" width="16.7265625" style="751" customWidth="1"/>
    <col min="7437" max="7437" width="15.54296875" style="751" customWidth="1"/>
    <col min="7438" max="7438" width="7.26953125" style="751" customWidth="1"/>
    <col min="7439" max="7439" width="14.453125" style="751" customWidth="1"/>
    <col min="7440" max="7440" width="9.26953125" style="751" customWidth="1"/>
    <col min="7441" max="7441" width="8.7265625" style="751" customWidth="1"/>
    <col min="7442" max="7442" width="8.1796875" style="751" customWidth="1"/>
    <col min="7443" max="7443" width="9.453125" style="751" customWidth="1"/>
    <col min="7444" max="7444" width="8.54296875" style="751" customWidth="1"/>
    <col min="7445" max="7445" width="7.81640625" style="751" customWidth="1"/>
    <col min="7446" max="7446" width="8.26953125" style="751" customWidth="1"/>
    <col min="7447" max="7447" width="8.1796875" style="751" customWidth="1"/>
    <col min="7448" max="7449" width="8" style="751" customWidth="1"/>
    <col min="7450" max="7450" width="8.54296875" style="751" customWidth="1"/>
    <col min="7451" max="7452" width="9.1796875" style="751" customWidth="1"/>
    <col min="7453" max="7680" width="8.7265625" style="751"/>
    <col min="7681" max="7681" width="6.81640625" style="751" customWidth="1"/>
    <col min="7682" max="7682" width="15.1796875" style="751" customWidth="1"/>
    <col min="7683" max="7683" width="17.1796875" style="751" customWidth="1"/>
    <col min="7684" max="7684" width="16" style="751" customWidth="1"/>
    <col min="7685" max="7685" width="14.26953125" style="751" customWidth="1"/>
    <col min="7686" max="7686" width="7.26953125" style="751" customWidth="1"/>
    <col min="7687" max="7687" width="13.26953125" style="751" customWidth="1"/>
    <col min="7688" max="7690" width="9.1796875" style="751" customWidth="1"/>
    <col min="7691" max="7691" width="15.81640625" style="751" customWidth="1"/>
    <col min="7692" max="7692" width="16.7265625" style="751" customWidth="1"/>
    <col min="7693" max="7693" width="15.54296875" style="751" customWidth="1"/>
    <col min="7694" max="7694" width="7.26953125" style="751" customWidth="1"/>
    <col min="7695" max="7695" width="14.453125" style="751" customWidth="1"/>
    <col min="7696" max="7696" width="9.26953125" style="751" customWidth="1"/>
    <col min="7697" max="7697" width="8.7265625" style="751" customWidth="1"/>
    <col min="7698" max="7698" width="8.1796875" style="751" customWidth="1"/>
    <col min="7699" max="7699" width="9.453125" style="751" customWidth="1"/>
    <col min="7700" max="7700" width="8.54296875" style="751" customWidth="1"/>
    <col min="7701" max="7701" width="7.81640625" style="751" customWidth="1"/>
    <col min="7702" max="7702" width="8.26953125" style="751" customWidth="1"/>
    <col min="7703" max="7703" width="8.1796875" style="751" customWidth="1"/>
    <col min="7704" max="7705" width="8" style="751" customWidth="1"/>
    <col min="7706" max="7706" width="8.54296875" style="751" customWidth="1"/>
    <col min="7707" max="7708" width="9.1796875" style="751" customWidth="1"/>
    <col min="7709" max="7936" width="8.7265625" style="751"/>
    <col min="7937" max="7937" width="6.81640625" style="751" customWidth="1"/>
    <col min="7938" max="7938" width="15.1796875" style="751" customWidth="1"/>
    <col min="7939" max="7939" width="17.1796875" style="751" customWidth="1"/>
    <col min="7940" max="7940" width="16" style="751" customWidth="1"/>
    <col min="7941" max="7941" width="14.26953125" style="751" customWidth="1"/>
    <col min="7942" max="7942" width="7.26953125" style="751" customWidth="1"/>
    <col min="7943" max="7943" width="13.26953125" style="751" customWidth="1"/>
    <col min="7944" max="7946" width="9.1796875" style="751" customWidth="1"/>
    <col min="7947" max="7947" width="15.81640625" style="751" customWidth="1"/>
    <col min="7948" max="7948" width="16.7265625" style="751" customWidth="1"/>
    <col min="7949" max="7949" width="15.54296875" style="751" customWidth="1"/>
    <col min="7950" max="7950" width="7.26953125" style="751" customWidth="1"/>
    <col min="7951" max="7951" width="14.453125" style="751" customWidth="1"/>
    <col min="7952" max="7952" width="9.26953125" style="751" customWidth="1"/>
    <col min="7953" max="7953" width="8.7265625" style="751" customWidth="1"/>
    <col min="7954" max="7954" width="8.1796875" style="751" customWidth="1"/>
    <col min="7955" max="7955" width="9.453125" style="751" customWidth="1"/>
    <col min="7956" max="7956" width="8.54296875" style="751" customWidth="1"/>
    <col min="7957" max="7957" width="7.81640625" style="751" customWidth="1"/>
    <col min="7958" max="7958" width="8.26953125" style="751" customWidth="1"/>
    <col min="7959" max="7959" width="8.1796875" style="751" customWidth="1"/>
    <col min="7960" max="7961" width="8" style="751" customWidth="1"/>
    <col min="7962" max="7962" width="8.54296875" style="751" customWidth="1"/>
    <col min="7963" max="7964" width="9.1796875" style="751" customWidth="1"/>
    <col min="7965" max="8192" width="8.7265625" style="751"/>
    <col min="8193" max="8193" width="6.81640625" style="751" customWidth="1"/>
    <col min="8194" max="8194" width="15.1796875" style="751" customWidth="1"/>
    <col min="8195" max="8195" width="17.1796875" style="751" customWidth="1"/>
    <col min="8196" max="8196" width="16" style="751" customWidth="1"/>
    <col min="8197" max="8197" width="14.26953125" style="751" customWidth="1"/>
    <col min="8198" max="8198" width="7.26953125" style="751" customWidth="1"/>
    <col min="8199" max="8199" width="13.26953125" style="751" customWidth="1"/>
    <col min="8200" max="8202" width="9.1796875" style="751" customWidth="1"/>
    <col min="8203" max="8203" width="15.81640625" style="751" customWidth="1"/>
    <col min="8204" max="8204" width="16.7265625" style="751" customWidth="1"/>
    <col min="8205" max="8205" width="15.54296875" style="751" customWidth="1"/>
    <col min="8206" max="8206" width="7.26953125" style="751" customWidth="1"/>
    <col min="8207" max="8207" width="14.453125" style="751" customWidth="1"/>
    <col min="8208" max="8208" width="9.26953125" style="751" customWidth="1"/>
    <col min="8209" max="8209" width="8.7265625" style="751" customWidth="1"/>
    <col min="8210" max="8210" width="8.1796875" style="751" customWidth="1"/>
    <col min="8211" max="8211" width="9.453125" style="751" customWidth="1"/>
    <col min="8212" max="8212" width="8.54296875" style="751" customWidth="1"/>
    <col min="8213" max="8213" width="7.81640625" style="751" customWidth="1"/>
    <col min="8214" max="8214" width="8.26953125" style="751" customWidth="1"/>
    <col min="8215" max="8215" width="8.1796875" style="751" customWidth="1"/>
    <col min="8216" max="8217" width="8" style="751" customWidth="1"/>
    <col min="8218" max="8218" width="8.54296875" style="751" customWidth="1"/>
    <col min="8219" max="8220" width="9.1796875" style="751" customWidth="1"/>
    <col min="8221" max="8448" width="8.7265625" style="751"/>
    <col min="8449" max="8449" width="6.81640625" style="751" customWidth="1"/>
    <col min="8450" max="8450" width="15.1796875" style="751" customWidth="1"/>
    <col min="8451" max="8451" width="17.1796875" style="751" customWidth="1"/>
    <col min="8452" max="8452" width="16" style="751" customWidth="1"/>
    <col min="8453" max="8453" width="14.26953125" style="751" customWidth="1"/>
    <col min="8454" max="8454" width="7.26953125" style="751" customWidth="1"/>
    <col min="8455" max="8455" width="13.26953125" style="751" customWidth="1"/>
    <col min="8456" max="8458" width="9.1796875" style="751" customWidth="1"/>
    <col min="8459" max="8459" width="15.81640625" style="751" customWidth="1"/>
    <col min="8460" max="8460" width="16.7265625" style="751" customWidth="1"/>
    <col min="8461" max="8461" width="15.54296875" style="751" customWidth="1"/>
    <col min="8462" max="8462" width="7.26953125" style="751" customWidth="1"/>
    <col min="8463" max="8463" width="14.453125" style="751" customWidth="1"/>
    <col min="8464" max="8464" width="9.26953125" style="751" customWidth="1"/>
    <col min="8465" max="8465" width="8.7265625" style="751" customWidth="1"/>
    <col min="8466" max="8466" width="8.1796875" style="751" customWidth="1"/>
    <col min="8467" max="8467" width="9.453125" style="751" customWidth="1"/>
    <col min="8468" max="8468" width="8.54296875" style="751" customWidth="1"/>
    <col min="8469" max="8469" width="7.81640625" style="751" customWidth="1"/>
    <col min="8470" max="8470" width="8.26953125" style="751" customWidth="1"/>
    <col min="8471" max="8471" width="8.1796875" style="751" customWidth="1"/>
    <col min="8472" max="8473" width="8" style="751" customWidth="1"/>
    <col min="8474" max="8474" width="8.54296875" style="751" customWidth="1"/>
    <col min="8475" max="8476" width="9.1796875" style="751" customWidth="1"/>
    <col min="8477" max="8704" width="8.7265625" style="751"/>
    <col min="8705" max="8705" width="6.81640625" style="751" customWidth="1"/>
    <col min="8706" max="8706" width="15.1796875" style="751" customWidth="1"/>
    <col min="8707" max="8707" width="17.1796875" style="751" customWidth="1"/>
    <col min="8708" max="8708" width="16" style="751" customWidth="1"/>
    <col min="8709" max="8709" width="14.26953125" style="751" customWidth="1"/>
    <col min="8710" max="8710" width="7.26953125" style="751" customWidth="1"/>
    <col min="8711" max="8711" width="13.26953125" style="751" customWidth="1"/>
    <col min="8712" max="8714" width="9.1796875" style="751" customWidth="1"/>
    <col min="8715" max="8715" width="15.81640625" style="751" customWidth="1"/>
    <col min="8716" max="8716" width="16.7265625" style="751" customWidth="1"/>
    <col min="8717" max="8717" width="15.54296875" style="751" customWidth="1"/>
    <col min="8718" max="8718" width="7.26953125" style="751" customWidth="1"/>
    <col min="8719" max="8719" width="14.453125" style="751" customWidth="1"/>
    <col min="8720" max="8720" width="9.26953125" style="751" customWidth="1"/>
    <col min="8721" max="8721" width="8.7265625" style="751" customWidth="1"/>
    <col min="8722" max="8722" width="8.1796875" style="751" customWidth="1"/>
    <col min="8723" max="8723" width="9.453125" style="751" customWidth="1"/>
    <col min="8724" max="8724" width="8.54296875" style="751" customWidth="1"/>
    <col min="8725" max="8725" width="7.81640625" style="751" customWidth="1"/>
    <col min="8726" max="8726" width="8.26953125" style="751" customWidth="1"/>
    <col min="8727" max="8727" width="8.1796875" style="751" customWidth="1"/>
    <col min="8728" max="8729" width="8" style="751" customWidth="1"/>
    <col min="8730" max="8730" width="8.54296875" style="751" customWidth="1"/>
    <col min="8731" max="8732" width="9.1796875" style="751" customWidth="1"/>
    <col min="8733" max="8960" width="8.7265625" style="751"/>
    <col min="8961" max="8961" width="6.81640625" style="751" customWidth="1"/>
    <col min="8962" max="8962" width="15.1796875" style="751" customWidth="1"/>
    <col min="8963" max="8963" width="17.1796875" style="751" customWidth="1"/>
    <col min="8964" max="8964" width="16" style="751" customWidth="1"/>
    <col min="8965" max="8965" width="14.26953125" style="751" customWidth="1"/>
    <col min="8966" max="8966" width="7.26953125" style="751" customWidth="1"/>
    <col min="8967" max="8967" width="13.26953125" style="751" customWidth="1"/>
    <col min="8968" max="8970" width="9.1796875" style="751" customWidth="1"/>
    <col min="8971" max="8971" width="15.81640625" style="751" customWidth="1"/>
    <col min="8972" max="8972" width="16.7265625" style="751" customWidth="1"/>
    <col min="8973" max="8973" width="15.54296875" style="751" customWidth="1"/>
    <col min="8974" max="8974" width="7.26953125" style="751" customWidth="1"/>
    <col min="8975" max="8975" width="14.453125" style="751" customWidth="1"/>
    <col min="8976" max="8976" width="9.26953125" style="751" customWidth="1"/>
    <col min="8977" max="8977" width="8.7265625" style="751" customWidth="1"/>
    <col min="8978" max="8978" width="8.1796875" style="751" customWidth="1"/>
    <col min="8979" max="8979" width="9.453125" style="751" customWidth="1"/>
    <col min="8980" max="8980" width="8.54296875" style="751" customWidth="1"/>
    <col min="8981" max="8981" width="7.81640625" style="751" customWidth="1"/>
    <col min="8982" max="8982" width="8.26953125" style="751" customWidth="1"/>
    <col min="8983" max="8983" width="8.1796875" style="751" customWidth="1"/>
    <col min="8984" max="8985" width="8" style="751" customWidth="1"/>
    <col min="8986" max="8986" width="8.54296875" style="751" customWidth="1"/>
    <col min="8987" max="8988" width="9.1796875" style="751" customWidth="1"/>
    <col min="8989" max="9216" width="8.7265625" style="751"/>
    <col min="9217" max="9217" width="6.81640625" style="751" customWidth="1"/>
    <col min="9218" max="9218" width="15.1796875" style="751" customWidth="1"/>
    <col min="9219" max="9219" width="17.1796875" style="751" customWidth="1"/>
    <col min="9220" max="9220" width="16" style="751" customWidth="1"/>
    <col min="9221" max="9221" width="14.26953125" style="751" customWidth="1"/>
    <col min="9222" max="9222" width="7.26953125" style="751" customWidth="1"/>
    <col min="9223" max="9223" width="13.26953125" style="751" customWidth="1"/>
    <col min="9224" max="9226" width="9.1796875" style="751" customWidth="1"/>
    <col min="9227" max="9227" width="15.81640625" style="751" customWidth="1"/>
    <col min="9228" max="9228" width="16.7265625" style="751" customWidth="1"/>
    <col min="9229" max="9229" width="15.54296875" style="751" customWidth="1"/>
    <col min="9230" max="9230" width="7.26953125" style="751" customWidth="1"/>
    <col min="9231" max="9231" width="14.453125" style="751" customWidth="1"/>
    <col min="9232" max="9232" width="9.26953125" style="751" customWidth="1"/>
    <col min="9233" max="9233" width="8.7265625" style="751" customWidth="1"/>
    <col min="9234" max="9234" width="8.1796875" style="751" customWidth="1"/>
    <col min="9235" max="9235" width="9.453125" style="751" customWidth="1"/>
    <col min="9236" max="9236" width="8.54296875" style="751" customWidth="1"/>
    <col min="9237" max="9237" width="7.81640625" style="751" customWidth="1"/>
    <col min="9238" max="9238" width="8.26953125" style="751" customWidth="1"/>
    <col min="9239" max="9239" width="8.1796875" style="751" customWidth="1"/>
    <col min="9240" max="9241" width="8" style="751" customWidth="1"/>
    <col min="9242" max="9242" width="8.54296875" style="751" customWidth="1"/>
    <col min="9243" max="9244" width="9.1796875" style="751" customWidth="1"/>
    <col min="9245" max="9472" width="8.7265625" style="751"/>
    <col min="9473" max="9473" width="6.81640625" style="751" customWidth="1"/>
    <col min="9474" max="9474" width="15.1796875" style="751" customWidth="1"/>
    <col min="9475" max="9475" width="17.1796875" style="751" customWidth="1"/>
    <col min="9476" max="9476" width="16" style="751" customWidth="1"/>
    <col min="9477" max="9477" width="14.26953125" style="751" customWidth="1"/>
    <col min="9478" max="9478" width="7.26953125" style="751" customWidth="1"/>
    <col min="9479" max="9479" width="13.26953125" style="751" customWidth="1"/>
    <col min="9480" max="9482" width="9.1796875" style="751" customWidth="1"/>
    <col min="9483" max="9483" width="15.81640625" style="751" customWidth="1"/>
    <col min="9484" max="9484" width="16.7265625" style="751" customWidth="1"/>
    <col min="9485" max="9485" width="15.54296875" style="751" customWidth="1"/>
    <col min="9486" max="9486" width="7.26953125" style="751" customWidth="1"/>
    <col min="9487" max="9487" width="14.453125" style="751" customWidth="1"/>
    <col min="9488" max="9488" width="9.26953125" style="751" customWidth="1"/>
    <col min="9489" max="9489" width="8.7265625" style="751" customWidth="1"/>
    <col min="9490" max="9490" width="8.1796875" style="751" customWidth="1"/>
    <col min="9491" max="9491" width="9.453125" style="751" customWidth="1"/>
    <col min="9492" max="9492" width="8.54296875" style="751" customWidth="1"/>
    <col min="9493" max="9493" width="7.81640625" style="751" customWidth="1"/>
    <col min="9494" max="9494" width="8.26953125" style="751" customWidth="1"/>
    <col min="9495" max="9495" width="8.1796875" style="751" customWidth="1"/>
    <col min="9496" max="9497" width="8" style="751" customWidth="1"/>
    <col min="9498" max="9498" width="8.54296875" style="751" customWidth="1"/>
    <col min="9499" max="9500" width="9.1796875" style="751" customWidth="1"/>
    <col min="9501" max="9728" width="8.7265625" style="751"/>
    <col min="9729" max="9729" width="6.81640625" style="751" customWidth="1"/>
    <col min="9730" max="9730" width="15.1796875" style="751" customWidth="1"/>
    <col min="9731" max="9731" width="17.1796875" style="751" customWidth="1"/>
    <col min="9732" max="9732" width="16" style="751" customWidth="1"/>
    <col min="9733" max="9733" width="14.26953125" style="751" customWidth="1"/>
    <col min="9734" max="9734" width="7.26953125" style="751" customWidth="1"/>
    <col min="9735" max="9735" width="13.26953125" style="751" customWidth="1"/>
    <col min="9736" max="9738" width="9.1796875" style="751" customWidth="1"/>
    <col min="9739" max="9739" width="15.81640625" style="751" customWidth="1"/>
    <col min="9740" max="9740" width="16.7265625" style="751" customWidth="1"/>
    <col min="9741" max="9741" width="15.54296875" style="751" customWidth="1"/>
    <col min="9742" max="9742" width="7.26953125" style="751" customWidth="1"/>
    <col min="9743" max="9743" width="14.453125" style="751" customWidth="1"/>
    <col min="9744" max="9744" width="9.26953125" style="751" customWidth="1"/>
    <col min="9745" max="9745" width="8.7265625" style="751" customWidth="1"/>
    <col min="9746" max="9746" width="8.1796875" style="751" customWidth="1"/>
    <col min="9747" max="9747" width="9.453125" style="751" customWidth="1"/>
    <col min="9748" max="9748" width="8.54296875" style="751" customWidth="1"/>
    <col min="9749" max="9749" width="7.81640625" style="751" customWidth="1"/>
    <col min="9750" max="9750" width="8.26953125" style="751" customWidth="1"/>
    <col min="9751" max="9751" width="8.1796875" style="751" customWidth="1"/>
    <col min="9752" max="9753" width="8" style="751" customWidth="1"/>
    <col min="9754" max="9754" width="8.54296875" style="751" customWidth="1"/>
    <col min="9755" max="9756" width="9.1796875" style="751" customWidth="1"/>
    <col min="9757" max="9984" width="8.7265625" style="751"/>
    <col min="9985" max="9985" width="6.81640625" style="751" customWidth="1"/>
    <col min="9986" max="9986" width="15.1796875" style="751" customWidth="1"/>
    <col min="9987" max="9987" width="17.1796875" style="751" customWidth="1"/>
    <col min="9988" max="9988" width="16" style="751" customWidth="1"/>
    <col min="9989" max="9989" width="14.26953125" style="751" customWidth="1"/>
    <col min="9990" max="9990" width="7.26953125" style="751" customWidth="1"/>
    <col min="9991" max="9991" width="13.26953125" style="751" customWidth="1"/>
    <col min="9992" max="9994" width="9.1796875" style="751" customWidth="1"/>
    <col min="9995" max="9995" width="15.81640625" style="751" customWidth="1"/>
    <col min="9996" max="9996" width="16.7265625" style="751" customWidth="1"/>
    <col min="9997" max="9997" width="15.54296875" style="751" customWidth="1"/>
    <col min="9998" max="9998" width="7.26953125" style="751" customWidth="1"/>
    <col min="9999" max="9999" width="14.453125" style="751" customWidth="1"/>
    <col min="10000" max="10000" width="9.26953125" style="751" customWidth="1"/>
    <col min="10001" max="10001" width="8.7265625" style="751" customWidth="1"/>
    <col min="10002" max="10002" width="8.1796875" style="751" customWidth="1"/>
    <col min="10003" max="10003" width="9.453125" style="751" customWidth="1"/>
    <col min="10004" max="10004" width="8.54296875" style="751" customWidth="1"/>
    <col min="10005" max="10005" width="7.81640625" style="751" customWidth="1"/>
    <col min="10006" max="10006" width="8.26953125" style="751" customWidth="1"/>
    <col min="10007" max="10007" width="8.1796875" style="751" customWidth="1"/>
    <col min="10008" max="10009" width="8" style="751" customWidth="1"/>
    <col min="10010" max="10010" width="8.54296875" style="751" customWidth="1"/>
    <col min="10011" max="10012" width="9.1796875" style="751" customWidth="1"/>
    <col min="10013" max="10240" width="8.7265625" style="751"/>
    <col min="10241" max="10241" width="6.81640625" style="751" customWidth="1"/>
    <col min="10242" max="10242" width="15.1796875" style="751" customWidth="1"/>
    <col min="10243" max="10243" width="17.1796875" style="751" customWidth="1"/>
    <col min="10244" max="10244" width="16" style="751" customWidth="1"/>
    <col min="10245" max="10245" width="14.26953125" style="751" customWidth="1"/>
    <col min="10246" max="10246" width="7.26953125" style="751" customWidth="1"/>
    <col min="10247" max="10247" width="13.26953125" style="751" customWidth="1"/>
    <col min="10248" max="10250" width="9.1796875" style="751" customWidth="1"/>
    <col min="10251" max="10251" width="15.81640625" style="751" customWidth="1"/>
    <col min="10252" max="10252" width="16.7265625" style="751" customWidth="1"/>
    <col min="10253" max="10253" width="15.54296875" style="751" customWidth="1"/>
    <col min="10254" max="10254" width="7.26953125" style="751" customWidth="1"/>
    <col min="10255" max="10255" width="14.453125" style="751" customWidth="1"/>
    <col min="10256" max="10256" width="9.26953125" style="751" customWidth="1"/>
    <col min="10257" max="10257" width="8.7265625" style="751" customWidth="1"/>
    <col min="10258" max="10258" width="8.1796875" style="751" customWidth="1"/>
    <col min="10259" max="10259" width="9.453125" style="751" customWidth="1"/>
    <col min="10260" max="10260" width="8.54296875" style="751" customWidth="1"/>
    <col min="10261" max="10261" width="7.81640625" style="751" customWidth="1"/>
    <col min="10262" max="10262" width="8.26953125" style="751" customWidth="1"/>
    <col min="10263" max="10263" width="8.1796875" style="751" customWidth="1"/>
    <col min="10264" max="10265" width="8" style="751" customWidth="1"/>
    <col min="10266" max="10266" width="8.54296875" style="751" customWidth="1"/>
    <col min="10267" max="10268" width="9.1796875" style="751" customWidth="1"/>
    <col min="10269" max="10496" width="8.7265625" style="751"/>
    <col min="10497" max="10497" width="6.81640625" style="751" customWidth="1"/>
    <col min="10498" max="10498" width="15.1796875" style="751" customWidth="1"/>
    <col min="10499" max="10499" width="17.1796875" style="751" customWidth="1"/>
    <col min="10500" max="10500" width="16" style="751" customWidth="1"/>
    <col min="10501" max="10501" width="14.26953125" style="751" customWidth="1"/>
    <col min="10502" max="10502" width="7.26953125" style="751" customWidth="1"/>
    <col min="10503" max="10503" width="13.26953125" style="751" customWidth="1"/>
    <col min="10504" max="10506" width="9.1796875" style="751" customWidth="1"/>
    <col min="10507" max="10507" width="15.81640625" style="751" customWidth="1"/>
    <col min="10508" max="10508" width="16.7265625" style="751" customWidth="1"/>
    <col min="10509" max="10509" width="15.54296875" style="751" customWidth="1"/>
    <col min="10510" max="10510" width="7.26953125" style="751" customWidth="1"/>
    <col min="10511" max="10511" width="14.453125" style="751" customWidth="1"/>
    <col min="10512" max="10512" width="9.26953125" style="751" customWidth="1"/>
    <col min="10513" max="10513" width="8.7265625" style="751" customWidth="1"/>
    <col min="10514" max="10514" width="8.1796875" style="751" customWidth="1"/>
    <col min="10515" max="10515" width="9.453125" style="751" customWidth="1"/>
    <col min="10516" max="10516" width="8.54296875" style="751" customWidth="1"/>
    <col min="10517" max="10517" width="7.81640625" style="751" customWidth="1"/>
    <col min="10518" max="10518" width="8.26953125" style="751" customWidth="1"/>
    <col min="10519" max="10519" width="8.1796875" style="751" customWidth="1"/>
    <col min="10520" max="10521" width="8" style="751" customWidth="1"/>
    <col min="10522" max="10522" width="8.54296875" style="751" customWidth="1"/>
    <col min="10523" max="10524" width="9.1796875" style="751" customWidth="1"/>
    <col min="10525" max="10752" width="8.7265625" style="751"/>
    <col min="10753" max="10753" width="6.81640625" style="751" customWidth="1"/>
    <col min="10754" max="10754" width="15.1796875" style="751" customWidth="1"/>
    <col min="10755" max="10755" width="17.1796875" style="751" customWidth="1"/>
    <col min="10756" max="10756" width="16" style="751" customWidth="1"/>
    <col min="10757" max="10757" width="14.26953125" style="751" customWidth="1"/>
    <col min="10758" max="10758" width="7.26953125" style="751" customWidth="1"/>
    <col min="10759" max="10759" width="13.26953125" style="751" customWidth="1"/>
    <col min="10760" max="10762" width="9.1796875" style="751" customWidth="1"/>
    <col min="10763" max="10763" width="15.81640625" style="751" customWidth="1"/>
    <col min="10764" max="10764" width="16.7265625" style="751" customWidth="1"/>
    <col min="10765" max="10765" width="15.54296875" style="751" customWidth="1"/>
    <col min="10766" max="10766" width="7.26953125" style="751" customWidth="1"/>
    <col min="10767" max="10767" width="14.453125" style="751" customWidth="1"/>
    <col min="10768" max="10768" width="9.26953125" style="751" customWidth="1"/>
    <col min="10769" max="10769" width="8.7265625" style="751" customWidth="1"/>
    <col min="10770" max="10770" width="8.1796875" style="751" customWidth="1"/>
    <col min="10771" max="10771" width="9.453125" style="751" customWidth="1"/>
    <col min="10772" max="10772" width="8.54296875" style="751" customWidth="1"/>
    <col min="10773" max="10773" width="7.81640625" style="751" customWidth="1"/>
    <col min="10774" max="10774" width="8.26953125" style="751" customWidth="1"/>
    <col min="10775" max="10775" width="8.1796875" style="751" customWidth="1"/>
    <col min="10776" max="10777" width="8" style="751" customWidth="1"/>
    <col min="10778" max="10778" width="8.54296875" style="751" customWidth="1"/>
    <col min="10779" max="10780" width="9.1796875" style="751" customWidth="1"/>
    <col min="10781" max="11008" width="8.7265625" style="751"/>
    <col min="11009" max="11009" width="6.81640625" style="751" customWidth="1"/>
    <col min="11010" max="11010" width="15.1796875" style="751" customWidth="1"/>
    <col min="11011" max="11011" width="17.1796875" style="751" customWidth="1"/>
    <col min="11012" max="11012" width="16" style="751" customWidth="1"/>
    <col min="11013" max="11013" width="14.26953125" style="751" customWidth="1"/>
    <col min="11014" max="11014" width="7.26953125" style="751" customWidth="1"/>
    <col min="11015" max="11015" width="13.26953125" style="751" customWidth="1"/>
    <col min="11016" max="11018" width="9.1796875" style="751" customWidth="1"/>
    <col min="11019" max="11019" width="15.81640625" style="751" customWidth="1"/>
    <col min="11020" max="11020" width="16.7265625" style="751" customWidth="1"/>
    <col min="11021" max="11021" width="15.54296875" style="751" customWidth="1"/>
    <col min="11022" max="11022" width="7.26953125" style="751" customWidth="1"/>
    <col min="11023" max="11023" width="14.453125" style="751" customWidth="1"/>
    <col min="11024" max="11024" width="9.26953125" style="751" customWidth="1"/>
    <col min="11025" max="11025" width="8.7265625" style="751" customWidth="1"/>
    <col min="11026" max="11026" width="8.1796875" style="751" customWidth="1"/>
    <col min="11027" max="11027" width="9.453125" style="751" customWidth="1"/>
    <col min="11028" max="11028" width="8.54296875" style="751" customWidth="1"/>
    <col min="11029" max="11029" width="7.81640625" style="751" customWidth="1"/>
    <col min="11030" max="11030" width="8.26953125" style="751" customWidth="1"/>
    <col min="11031" max="11031" width="8.1796875" style="751" customWidth="1"/>
    <col min="11032" max="11033" width="8" style="751" customWidth="1"/>
    <col min="11034" max="11034" width="8.54296875" style="751" customWidth="1"/>
    <col min="11035" max="11036" width="9.1796875" style="751" customWidth="1"/>
    <col min="11037" max="11264" width="8.7265625" style="751"/>
    <col min="11265" max="11265" width="6.81640625" style="751" customWidth="1"/>
    <col min="11266" max="11266" width="15.1796875" style="751" customWidth="1"/>
    <col min="11267" max="11267" width="17.1796875" style="751" customWidth="1"/>
    <col min="11268" max="11268" width="16" style="751" customWidth="1"/>
    <col min="11269" max="11269" width="14.26953125" style="751" customWidth="1"/>
    <col min="11270" max="11270" width="7.26953125" style="751" customWidth="1"/>
    <col min="11271" max="11271" width="13.26953125" style="751" customWidth="1"/>
    <col min="11272" max="11274" width="9.1796875" style="751" customWidth="1"/>
    <col min="11275" max="11275" width="15.81640625" style="751" customWidth="1"/>
    <col min="11276" max="11276" width="16.7265625" style="751" customWidth="1"/>
    <col min="11277" max="11277" width="15.54296875" style="751" customWidth="1"/>
    <col min="11278" max="11278" width="7.26953125" style="751" customWidth="1"/>
    <col min="11279" max="11279" width="14.453125" style="751" customWidth="1"/>
    <col min="11280" max="11280" width="9.26953125" style="751" customWidth="1"/>
    <col min="11281" max="11281" width="8.7265625" style="751" customWidth="1"/>
    <col min="11282" max="11282" width="8.1796875" style="751" customWidth="1"/>
    <col min="11283" max="11283" width="9.453125" style="751" customWidth="1"/>
    <col min="11284" max="11284" width="8.54296875" style="751" customWidth="1"/>
    <col min="11285" max="11285" width="7.81640625" style="751" customWidth="1"/>
    <col min="11286" max="11286" width="8.26953125" style="751" customWidth="1"/>
    <col min="11287" max="11287" width="8.1796875" style="751" customWidth="1"/>
    <col min="11288" max="11289" width="8" style="751" customWidth="1"/>
    <col min="11290" max="11290" width="8.54296875" style="751" customWidth="1"/>
    <col min="11291" max="11292" width="9.1796875" style="751" customWidth="1"/>
    <col min="11293" max="11520" width="8.7265625" style="751"/>
    <col min="11521" max="11521" width="6.81640625" style="751" customWidth="1"/>
    <col min="11522" max="11522" width="15.1796875" style="751" customWidth="1"/>
    <col min="11523" max="11523" width="17.1796875" style="751" customWidth="1"/>
    <col min="11524" max="11524" width="16" style="751" customWidth="1"/>
    <col min="11525" max="11525" width="14.26953125" style="751" customWidth="1"/>
    <col min="11526" max="11526" width="7.26953125" style="751" customWidth="1"/>
    <col min="11527" max="11527" width="13.26953125" style="751" customWidth="1"/>
    <col min="11528" max="11530" width="9.1796875" style="751" customWidth="1"/>
    <col min="11531" max="11531" width="15.81640625" style="751" customWidth="1"/>
    <col min="11532" max="11532" width="16.7265625" style="751" customWidth="1"/>
    <col min="11533" max="11533" width="15.54296875" style="751" customWidth="1"/>
    <col min="11534" max="11534" width="7.26953125" style="751" customWidth="1"/>
    <col min="11535" max="11535" width="14.453125" style="751" customWidth="1"/>
    <col min="11536" max="11536" width="9.26953125" style="751" customWidth="1"/>
    <col min="11537" max="11537" width="8.7265625" style="751" customWidth="1"/>
    <col min="11538" max="11538" width="8.1796875" style="751" customWidth="1"/>
    <col min="11539" max="11539" width="9.453125" style="751" customWidth="1"/>
    <col min="11540" max="11540" width="8.54296875" style="751" customWidth="1"/>
    <col min="11541" max="11541" width="7.81640625" style="751" customWidth="1"/>
    <col min="11542" max="11542" width="8.26953125" style="751" customWidth="1"/>
    <col min="11543" max="11543" width="8.1796875" style="751" customWidth="1"/>
    <col min="11544" max="11545" width="8" style="751" customWidth="1"/>
    <col min="11546" max="11546" width="8.54296875" style="751" customWidth="1"/>
    <col min="11547" max="11548" width="9.1796875" style="751" customWidth="1"/>
    <col min="11549" max="11776" width="8.7265625" style="751"/>
    <col min="11777" max="11777" width="6.81640625" style="751" customWidth="1"/>
    <col min="11778" max="11778" width="15.1796875" style="751" customWidth="1"/>
    <col min="11779" max="11779" width="17.1796875" style="751" customWidth="1"/>
    <col min="11780" max="11780" width="16" style="751" customWidth="1"/>
    <col min="11781" max="11781" width="14.26953125" style="751" customWidth="1"/>
    <col min="11782" max="11782" width="7.26953125" style="751" customWidth="1"/>
    <col min="11783" max="11783" width="13.26953125" style="751" customWidth="1"/>
    <col min="11784" max="11786" width="9.1796875" style="751" customWidth="1"/>
    <col min="11787" max="11787" width="15.81640625" style="751" customWidth="1"/>
    <col min="11788" max="11788" width="16.7265625" style="751" customWidth="1"/>
    <col min="11789" max="11789" width="15.54296875" style="751" customWidth="1"/>
    <col min="11790" max="11790" width="7.26953125" style="751" customWidth="1"/>
    <col min="11791" max="11791" width="14.453125" style="751" customWidth="1"/>
    <col min="11792" max="11792" width="9.26953125" style="751" customWidth="1"/>
    <col min="11793" max="11793" width="8.7265625" style="751" customWidth="1"/>
    <col min="11794" max="11794" width="8.1796875" style="751" customWidth="1"/>
    <col min="11795" max="11795" width="9.453125" style="751" customWidth="1"/>
    <col min="11796" max="11796" width="8.54296875" style="751" customWidth="1"/>
    <col min="11797" max="11797" width="7.81640625" style="751" customWidth="1"/>
    <col min="11798" max="11798" width="8.26953125" style="751" customWidth="1"/>
    <col min="11799" max="11799" width="8.1796875" style="751" customWidth="1"/>
    <col min="11800" max="11801" width="8" style="751" customWidth="1"/>
    <col min="11802" max="11802" width="8.54296875" style="751" customWidth="1"/>
    <col min="11803" max="11804" width="9.1796875" style="751" customWidth="1"/>
    <col min="11805" max="12032" width="8.7265625" style="751"/>
    <col min="12033" max="12033" width="6.81640625" style="751" customWidth="1"/>
    <col min="12034" max="12034" width="15.1796875" style="751" customWidth="1"/>
    <col min="12035" max="12035" width="17.1796875" style="751" customWidth="1"/>
    <col min="12036" max="12036" width="16" style="751" customWidth="1"/>
    <col min="12037" max="12037" width="14.26953125" style="751" customWidth="1"/>
    <col min="12038" max="12038" width="7.26953125" style="751" customWidth="1"/>
    <col min="12039" max="12039" width="13.26953125" style="751" customWidth="1"/>
    <col min="12040" max="12042" width="9.1796875" style="751" customWidth="1"/>
    <col min="12043" max="12043" width="15.81640625" style="751" customWidth="1"/>
    <col min="12044" max="12044" width="16.7265625" style="751" customWidth="1"/>
    <col min="12045" max="12045" width="15.54296875" style="751" customWidth="1"/>
    <col min="12046" max="12046" width="7.26953125" style="751" customWidth="1"/>
    <col min="12047" max="12047" width="14.453125" style="751" customWidth="1"/>
    <col min="12048" max="12048" width="9.26953125" style="751" customWidth="1"/>
    <col min="12049" max="12049" width="8.7265625" style="751" customWidth="1"/>
    <col min="12050" max="12050" width="8.1796875" style="751" customWidth="1"/>
    <col min="12051" max="12051" width="9.453125" style="751" customWidth="1"/>
    <col min="12052" max="12052" width="8.54296875" style="751" customWidth="1"/>
    <col min="12053" max="12053" width="7.81640625" style="751" customWidth="1"/>
    <col min="12054" max="12054" width="8.26953125" style="751" customWidth="1"/>
    <col min="12055" max="12055" width="8.1796875" style="751" customWidth="1"/>
    <col min="12056" max="12057" width="8" style="751" customWidth="1"/>
    <col min="12058" max="12058" width="8.54296875" style="751" customWidth="1"/>
    <col min="12059" max="12060" width="9.1796875" style="751" customWidth="1"/>
    <col min="12061" max="12288" width="8.7265625" style="751"/>
    <col min="12289" max="12289" width="6.81640625" style="751" customWidth="1"/>
    <col min="12290" max="12290" width="15.1796875" style="751" customWidth="1"/>
    <col min="12291" max="12291" width="17.1796875" style="751" customWidth="1"/>
    <col min="12292" max="12292" width="16" style="751" customWidth="1"/>
    <col min="12293" max="12293" width="14.26953125" style="751" customWidth="1"/>
    <col min="12294" max="12294" width="7.26953125" style="751" customWidth="1"/>
    <col min="12295" max="12295" width="13.26953125" style="751" customWidth="1"/>
    <col min="12296" max="12298" width="9.1796875" style="751" customWidth="1"/>
    <col min="12299" max="12299" width="15.81640625" style="751" customWidth="1"/>
    <col min="12300" max="12300" width="16.7265625" style="751" customWidth="1"/>
    <col min="12301" max="12301" width="15.54296875" style="751" customWidth="1"/>
    <col min="12302" max="12302" width="7.26953125" style="751" customWidth="1"/>
    <col min="12303" max="12303" width="14.453125" style="751" customWidth="1"/>
    <col min="12304" max="12304" width="9.26953125" style="751" customWidth="1"/>
    <col min="12305" max="12305" width="8.7265625" style="751" customWidth="1"/>
    <col min="12306" max="12306" width="8.1796875" style="751" customWidth="1"/>
    <col min="12307" max="12307" width="9.453125" style="751" customWidth="1"/>
    <col min="12308" max="12308" width="8.54296875" style="751" customWidth="1"/>
    <col min="12309" max="12309" width="7.81640625" style="751" customWidth="1"/>
    <col min="12310" max="12310" width="8.26953125" style="751" customWidth="1"/>
    <col min="12311" max="12311" width="8.1796875" style="751" customWidth="1"/>
    <col min="12312" max="12313" width="8" style="751" customWidth="1"/>
    <col min="12314" max="12314" width="8.54296875" style="751" customWidth="1"/>
    <col min="12315" max="12316" width="9.1796875" style="751" customWidth="1"/>
    <col min="12317" max="12544" width="8.7265625" style="751"/>
    <col min="12545" max="12545" width="6.81640625" style="751" customWidth="1"/>
    <col min="12546" max="12546" width="15.1796875" style="751" customWidth="1"/>
    <col min="12547" max="12547" width="17.1796875" style="751" customWidth="1"/>
    <col min="12548" max="12548" width="16" style="751" customWidth="1"/>
    <col min="12549" max="12549" width="14.26953125" style="751" customWidth="1"/>
    <col min="12550" max="12550" width="7.26953125" style="751" customWidth="1"/>
    <col min="12551" max="12551" width="13.26953125" style="751" customWidth="1"/>
    <col min="12552" max="12554" width="9.1796875" style="751" customWidth="1"/>
    <col min="12555" max="12555" width="15.81640625" style="751" customWidth="1"/>
    <col min="12556" max="12556" width="16.7265625" style="751" customWidth="1"/>
    <col min="12557" max="12557" width="15.54296875" style="751" customWidth="1"/>
    <col min="12558" max="12558" width="7.26953125" style="751" customWidth="1"/>
    <col min="12559" max="12559" width="14.453125" style="751" customWidth="1"/>
    <col min="12560" max="12560" width="9.26953125" style="751" customWidth="1"/>
    <col min="12561" max="12561" width="8.7265625" style="751" customWidth="1"/>
    <col min="12562" max="12562" width="8.1796875" style="751" customWidth="1"/>
    <col min="12563" max="12563" width="9.453125" style="751" customWidth="1"/>
    <col min="12564" max="12564" width="8.54296875" style="751" customWidth="1"/>
    <col min="12565" max="12565" width="7.81640625" style="751" customWidth="1"/>
    <col min="12566" max="12566" width="8.26953125" style="751" customWidth="1"/>
    <col min="12567" max="12567" width="8.1796875" style="751" customWidth="1"/>
    <col min="12568" max="12569" width="8" style="751" customWidth="1"/>
    <col min="12570" max="12570" width="8.54296875" style="751" customWidth="1"/>
    <col min="12571" max="12572" width="9.1796875" style="751" customWidth="1"/>
    <col min="12573" max="12800" width="8.7265625" style="751"/>
    <col min="12801" max="12801" width="6.81640625" style="751" customWidth="1"/>
    <col min="12802" max="12802" width="15.1796875" style="751" customWidth="1"/>
    <col min="12803" max="12803" width="17.1796875" style="751" customWidth="1"/>
    <col min="12804" max="12804" width="16" style="751" customWidth="1"/>
    <col min="12805" max="12805" width="14.26953125" style="751" customWidth="1"/>
    <col min="12806" max="12806" width="7.26953125" style="751" customWidth="1"/>
    <col min="12807" max="12807" width="13.26953125" style="751" customWidth="1"/>
    <col min="12808" max="12810" width="9.1796875" style="751" customWidth="1"/>
    <col min="12811" max="12811" width="15.81640625" style="751" customWidth="1"/>
    <col min="12812" max="12812" width="16.7265625" style="751" customWidth="1"/>
    <col min="12813" max="12813" width="15.54296875" style="751" customWidth="1"/>
    <col min="12814" max="12814" width="7.26953125" style="751" customWidth="1"/>
    <col min="12815" max="12815" width="14.453125" style="751" customWidth="1"/>
    <col min="12816" max="12816" width="9.26953125" style="751" customWidth="1"/>
    <col min="12817" max="12817" width="8.7265625" style="751" customWidth="1"/>
    <col min="12818" max="12818" width="8.1796875" style="751" customWidth="1"/>
    <col min="12819" max="12819" width="9.453125" style="751" customWidth="1"/>
    <col min="12820" max="12820" width="8.54296875" style="751" customWidth="1"/>
    <col min="12821" max="12821" width="7.81640625" style="751" customWidth="1"/>
    <col min="12822" max="12822" width="8.26953125" style="751" customWidth="1"/>
    <col min="12823" max="12823" width="8.1796875" style="751" customWidth="1"/>
    <col min="12824" max="12825" width="8" style="751" customWidth="1"/>
    <col min="12826" max="12826" width="8.54296875" style="751" customWidth="1"/>
    <col min="12827" max="12828" width="9.1796875" style="751" customWidth="1"/>
    <col min="12829" max="13056" width="8.7265625" style="751"/>
    <col min="13057" max="13057" width="6.81640625" style="751" customWidth="1"/>
    <col min="13058" max="13058" width="15.1796875" style="751" customWidth="1"/>
    <col min="13059" max="13059" width="17.1796875" style="751" customWidth="1"/>
    <col min="13060" max="13060" width="16" style="751" customWidth="1"/>
    <col min="13061" max="13061" width="14.26953125" style="751" customWidth="1"/>
    <col min="13062" max="13062" width="7.26953125" style="751" customWidth="1"/>
    <col min="13063" max="13063" width="13.26953125" style="751" customWidth="1"/>
    <col min="13064" max="13066" width="9.1796875" style="751" customWidth="1"/>
    <col min="13067" max="13067" width="15.81640625" style="751" customWidth="1"/>
    <col min="13068" max="13068" width="16.7265625" style="751" customWidth="1"/>
    <col min="13069" max="13069" width="15.54296875" style="751" customWidth="1"/>
    <col min="13070" max="13070" width="7.26953125" style="751" customWidth="1"/>
    <col min="13071" max="13071" width="14.453125" style="751" customWidth="1"/>
    <col min="13072" max="13072" width="9.26953125" style="751" customWidth="1"/>
    <col min="13073" max="13073" width="8.7265625" style="751" customWidth="1"/>
    <col min="13074" max="13074" width="8.1796875" style="751" customWidth="1"/>
    <col min="13075" max="13075" width="9.453125" style="751" customWidth="1"/>
    <col min="13076" max="13076" width="8.54296875" style="751" customWidth="1"/>
    <col min="13077" max="13077" width="7.81640625" style="751" customWidth="1"/>
    <col min="13078" max="13078" width="8.26953125" style="751" customWidth="1"/>
    <col min="13079" max="13079" width="8.1796875" style="751" customWidth="1"/>
    <col min="13080" max="13081" width="8" style="751" customWidth="1"/>
    <col min="13082" max="13082" width="8.54296875" style="751" customWidth="1"/>
    <col min="13083" max="13084" width="9.1796875" style="751" customWidth="1"/>
    <col min="13085" max="13312" width="8.7265625" style="751"/>
    <col min="13313" max="13313" width="6.81640625" style="751" customWidth="1"/>
    <col min="13314" max="13314" width="15.1796875" style="751" customWidth="1"/>
    <col min="13315" max="13315" width="17.1796875" style="751" customWidth="1"/>
    <col min="13316" max="13316" width="16" style="751" customWidth="1"/>
    <col min="13317" max="13317" width="14.26953125" style="751" customWidth="1"/>
    <col min="13318" max="13318" width="7.26953125" style="751" customWidth="1"/>
    <col min="13319" max="13319" width="13.26953125" style="751" customWidth="1"/>
    <col min="13320" max="13322" width="9.1796875" style="751" customWidth="1"/>
    <col min="13323" max="13323" width="15.81640625" style="751" customWidth="1"/>
    <col min="13324" max="13324" width="16.7265625" style="751" customWidth="1"/>
    <col min="13325" max="13325" width="15.54296875" style="751" customWidth="1"/>
    <col min="13326" max="13326" width="7.26953125" style="751" customWidth="1"/>
    <col min="13327" max="13327" width="14.453125" style="751" customWidth="1"/>
    <col min="13328" max="13328" width="9.26953125" style="751" customWidth="1"/>
    <col min="13329" max="13329" width="8.7265625" style="751" customWidth="1"/>
    <col min="13330" max="13330" width="8.1796875" style="751" customWidth="1"/>
    <col min="13331" max="13331" width="9.453125" style="751" customWidth="1"/>
    <col min="13332" max="13332" width="8.54296875" style="751" customWidth="1"/>
    <col min="13333" max="13333" width="7.81640625" style="751" customWidth="1"/>
    <col min="13334" max="13334" width="8.26953125" style="751" customWidth="1"/>
    <col min="13335" max="13335" width="8.1796875" style="751" customWidth="1"/>
    <col min="13336" max="13337" width="8" style="751" customWidth="1"/>
    <col min="13338" max="13338" width="8.54296875" style="751" customWidth="1"/>
    <col min="13339" max="13340" width="9.1796875" style="751" customWidth="1"/>
    <col min="13341" max="13568" width="8.7265625" style="751"/>
    <col min="13569" max="13569" width="6.81640625" style="751" customWidth="1"/>
    <col min="13570" max="13570" width="15.1796875" style="751" customWidth="1"/>
    <col min="13571" max="13571" width="17.1796875" style="751" customWidth="1"/>
    <col min="13572" max="13572" width="16" style="751" customWidth="1"/>
    <col min="13573" max="13573" width="14.26953125" style="751" customWidth="1"/>
    <col min="13574" max="13574" width="7.26953125" style="751" customWidth="1"/>
    <col min="13575" max="13575" width="13.26953125" style="751" customWidth="1"/>
    <col min="13576" max="13578" width="9.1796875" style="751" customWidth="1"/>
    <col min="13579" max="13579" width="15.81640625" style="751" customWidth="1"/>
    <col min="13580" max="13580" width="16.7265625" style="751" customWidth="1"/>
    <col min="13581" max="13581" width="15.54296875" style="751" customWidth="1"/>
    <col min="13582" max="13582" width="7.26953125" style="751" customWidth="1"/>
    <col min="13583" max="13583" width="14.453125" style="751" customWidth="1"/>
    <col min="13584" max="13584" width="9.26953125" style="751" customWidth="1"/>
    <col min="13585" max="13585" width="8.7265625" style="751" customWidth="1"/>
    <col min="13586" max="13586" width="8.1796875" style="751" customWidth="1"/>
    <col min="13587" max="13587" width="9.453125" style="751" customWidth="1"/>
    <col min="13588" max="13588" width="8.54296875" style="751" customWidth="1"/>
    <col min="13589" max="13589" width="7.81640625" style="751" customWidth="1"/>
    <col min="13590" max="13590" width="8.26953125" style="751" customWidth="1"/>
    <col min="13591" max="13591" width="8.1796875" style="751" customWidth="1"/>
    <col min="13592" max="13593" width="8" style="751" customWidth="1"/>
    <col min="13594" max="13594" width="8.54296875" style="751" customWidth="1"/>
    <col min="13595" max="13596" width="9.1796875" style="751" customWidth="1"/>
    <col min="13597" max="13824" width="8.7265625" style="751"/>
    <col min="13825" max="13825" width="6.81640625" style="751" customWidth="1"/>
    <col min="13826" max="13826" width="15.1796875" style="751" customWidth="1"/>
    <col min="13827" max="13827" width="17.1796875" style="751" customWidth="1"/>
    <col min="13828" max="13828" width="16" style="751" customWidth="1"/>
    <col min="13829" max="13829" width="14.26953125" style="751" customWidth="1"/>
    <col min="13830" max="13830" width="7.26953125" style="751" customWidth="1"/>
    <col min="13831" max="13831" width="13.26953125" style="751" customWidth="1"/>
    <col min="13832" max="13834" width="9.1796875" style="751" customWidth="1"/>
    <col min="13835" max="13835" width="15.81640625" style="751" customWidth="1"/>
    <col min="13836" max="13836" width="16.7265625" style="751" customWidth="1"/>
    <col min="13837" max="13837" width="15.54296875" style="751" customWidth="1"/>
    <col min="13838" max="13838" width="7.26953125" style="751" customWidth="1"/>
    <col min="13839" max="13839" width="14.453125" style="751" customWidth="1"/>
    <col min="13840" max="13840" width="9.26953125" style="751" customWidth="1"/>
    <col min="13841" max="13841" width="8.7265625" style="751" customWidth="1"/>
    <col min="13842" max="13842" width="8.1796875" style="751" customWidth="1"/>
    <col min="13843" max="13843" width="9.453125" style="751" customWidth="1"/>
    <col min="13844" max="13844" width="8.54296875" style="751" customWidth="1"/>
    <col min="13845" max="13845" width="7.81640625" style="751" customWidth="1"/>
    <col min="13846" max="13846" width="8.26953125" style="751" customWidth="1"/>
    <col min="13847" max="13847" width="8.1796875" style="751" customWidth="1"/>
    <col min="13848" max="13849" width="8" style="751" customWidth="1"/>
    <col min="13850" max="13850" width="8.54296875" style="751" customWidth="1"/>
    <col min="13851" max="13852" width="9.1796875" style="751" customWidth="1"/>
    <col min="13853" max="14080" width="8.7265625" style="751"/>
    <col min="14081" max="14081" width="6.81640625" style="751" customWidth="1"/>
    <col min="14082" max="14082" width="15.1796875" style="751" customWidth="1"/>
    <col min="14083" max="14083" width="17.1796875" style="751" customWidth="1"/>
    <col min="14084" max="14084" width="16" style="751" customWidth="1"/>
    <col min="14085" max="14085" width="14.26953125" style="751" customWidth="1"/>
    <col min="14086" max="14086" width="7.26953125" style="751" customWidth="1"/>
    <col min="14087" max="14087" width="13.26953125" style="751" customWidth="1"/>
    <col min="14088" max="14090" width="9.1796875" style="751" customWidth="1"/>
    <col min="14091" max="14091" width="15.81640625" style="751" customWidth="1"/>
    <col min="14092" max="14092" width="16.7265625" style="751" customWidth="1"/>
    <col min="14093" max="14093" width="15.54296875" style="751" customWidth="1"/>
    <col min="14094" max="14094" width="7.26953125" style="751" customWidth="1"/>
    <col min="14095" max="14095" width="14.453125" style="751" customWidth="1"/>
    <col min="14096" max="14096" width="9.26953125" style="751" customWidth="1"/>
    <col min="14097" max="14097" width="8.7265625" style="751" customWidth="1"/>
    <col min="14098" max="14098" width="8.1796875" style="751" customWidth="1"/>
    <col min="14099" max="14099" width="9.453125" style="751" customWidth="1"/>
    <col min="14100" max="14100" width="8.54296875" style="751" customWidth="1"/>
    <col min="14101" max="14101" width="7.81640625" style="751" customWidth="1"/>
    <col min="14102" max="14102" width="8.26953125" style="751" customWidth="1"/>
    <col min="14103" max="14103" width="8.1796875" style="751" customWidth="1"/>
    <col min="14104" max="14105" width="8" style="751" customWidth="1"/>
    <col min="14106" max="14106" width="8.54296875" style="751" customWidth="1"/>
    <col min="14107" max="14108" width="9.1796875" style="751" customWidth="1"/>
    <col min="14109" max="14336" width="8.7265625" style="751"/>
    <col min="14337" max="14337" width="6.81640625" style="751" customWidth="1"/>
    <col min="14338" max="14338" width="15.1796875" style="751" customWidth="1"/>
    <col min="14339" max="14339" width="17.1796875" style="751" customWidth="1"/>
    <col min="14340" max="14340" width="16" style="751" customWidth="1"/>
    <col min="14341" max="14341" width="14.26953125" style="751" customWidth="1"/>
    <col min="14342" max="14342" width="7.26953125" style="751" customWidth="1"/>
    <col min="14343" max="14343" width="13.26953125" style="751" customWidth="1"/>
    <col min="14344" max="14346" width="9.1796875" style="751" customWidth="1"/>
    <col min="14347" max="14347" width="15.81640625" style="751" customWidth="1"/>
    <col min="14348" max="14348" width="16.7265625" style="751" customWidth="1"/>
    <col min="14349" max="14349" width="15.54296875" style="751" customWidth="1"/>
    <col min="14350" max="14350" width="7.26953125" style="751" customWidth="1"/>
    <col min="14351" max="14351" width="14.453125" style="751" customWidth="1"/>
    <col min="14352" max="14352" width="9.26953125" style="751" customWidth="1"/>
    <col min="14353" max="14353" width="8.7265625" style="751" customWidth="1"/>
    <col min="14354" max="14354" width="8.1796875" style="751" customWidth="1"/>
    <col min="14355" max="14355" width="9.453125" style="751" customWidth="1"/>
    <col min="14356" max="14356" width="8.54296875" style="751" customWidth="1"/>
    <col min="14357" max="14357" width="7.81640625" style="751" customWidth="1"/>
    <col min="14358" max="14358" width="8.26953125" style="751" customWidth="1"/>
    <col min="14359" max="14359" width="8.1796875" style="751" customWidth="1"/>
    <col min="14360" max="14361" width="8" style="751" customWidth="1"/>
    <col min="14362" max="14362" width="8.54296875" style="751" customWidth="1"/>
    <col min="14363" max="14364" width="9.1796875" style="751" customWidth="1"/>
    <col min="14365" max="14592" width="8.7265625" style="751"/>
    <col min="14593" max="14593" width="6.81640625" style="751" customWidth="1"/>
    <col min="14594" max="14594" width="15.1796875" style="751" customWidth="1"/>
    <col min="14595" max="14595" width="17.1796875" style="751" customWidth="1"/>
    <col min="14596" max="14596" width="16" style="751" customWidth="1"/>
    <col min="14597" max="14597" width="14.26953125" style="751" customWidth="1"/>
    <col min="14598" max="14598" width="7.26953125" style="751" customWidth="1"/>
    <col min="14599" max="14599" width="13.26953125" style="751" customWidth="1"/>
    <col min="14600" max="14602" width="9.1796875" style="751" customWidth="1"/>
    <col min="14603" max="14603" width="15.81640625" style="751" customWidth="1"/>
    <col min="14604" max="14604" width="16.7265625" style="751" customWidth="1"/>
    <col min="14605" max="14605" width="15.54296875" style="751" customWidth="1"/>
    <col min="14606" max="14606" width="7.26953125" style="751" customWidth="1"/>
    <col min="14607" max="14607" width="14.453125" style="751" customWidth="1"/>
    <col min="14608" max="14608" width="9.26953125" style="751" customWidth="1"/>
    <col min="14609" max="14609" width="8.7265625" style="751" customWidth="1"/>
    <col min="14610" max="14610" width="8.1796875" style="751" customWidth="1"/>
    <col min="14611" max="14611" width="9.453125" style="751" customWidth="1"/>
    <col min="14612" max="14612" width="8.54296875" style="751" customWidth="1"/>
    <col min="14613" max="14613" width="7.81640625" style="751" customWidth="1"/>
    <col min="14614" max="14614" width="8.26953125" style="751" customWidth="1"/>
    <col min="14615" max="14615" width="8.1796875" style="751" customWidth="1"/>
    <col min="14616" max="14617" width="8" style="751" customWidth="1"/>
    <col min="14618" max="14618" width="8.54296875" style="751" customWidth="1"/>
    <col min="14619" max="14620" width="9.1796875" style="751" customWidth="1"/>
    <col min="14621" max="14848" width="8.7265625" style="751"/>
    <col min="14849" max="14849" width="6.81640625" style="751" customWidth="1"/>
    <col min="14850" max="14850" width="15.1796875" style="751" customWidth="1"/>
    <col min="14851" max="14851" width="17.1796875" style="751" customWidth="1"/>
    <col min="14852" max="14852" width="16" style="751" customWidth="1"/>
    <col min="14853" max="14853" width="14.26953125" style="751" customWidth="1"/>
    <col min="14854" max="14854" width="7.26953125" style="751" customWidth="1"/>
    <col min="14855" max="14855" width="13.26953125" style="751" customWidth="1"/>
    <col min="14856" max="14858" width="9.1796875" style="751" customWidth="1"/>
    <col min="14859" max="14859" width="15.81640625" style="751" customWidth="1"/>
    <col min="14860" max="14860" width="16.7265625" style="751" customWidth="1"/>
    <col min="14861" max="14861" width="15.54296875" style="751" customWidth="1"/>
    <col min="14862" max="14862" width="7.26953125" style="751" customWidth="1"/>
    <col min="14863" max="14863" width="14.453125" style="751" customWidth="1"/>
    <col min="14864" max="14864" width="9.26953125" style="751" customWidth="1"/>
    <col min="14865" max="14865" width="8.7265625" style="751" customWidth="1"/>
    <col min="14866" max="14866" width="8.1796875" style="751" customWidth="1"/>
    <col min="14867" max="14867" width="9.453125" style="751" customWidth="1"/>
    <col min="14868" max="14868" width="8.54296875" style="751" customWidth="1"/>
    <col min="14869" max="14869" width="7.81640625" style="751" customWidth="1"/>
    <col min="14870" max="14870" width="8.26953125" style="751" customWidth="1"/>
    <col min="14871" max="14871" width="8.1796875" style="751" customWidth="1"/>
    <col min="14872" max="14873" width="8" style="751" customWidth="1"/>
    <col min="14874" max="14874" width="8.54296875" style="751" customWidth="1"/>
    <col min="14875" max="14876" width="9.1796875" style="751" customWidth="1"/>
    <col min="14877" max="15104" width="8.7265625" style="751"/>
    <col min="15105" max="15105" width="6.81640625" style="751" customWidth="1"/>
    <col min="15106" max="15106" width="15.1796875" style="751" customWidth="1"/>
    <col min="15107" max="15107" width="17.1796875" style="751" customWidth="1"/>
    <col min="15108" max="15108" width="16" style="751" customWidth="1"/>
    <col min="15109" max="15109" width="14.26953125" style="751" customWidth="1"/>
    <col min="15110" max="15110" width="7.26953125" style="751" customWidth="1"/>
    <col min="15111" max="15111" width="13.26953125" style="751" customWidth="1"/>
    <col min="15112" max="15114" width="9.1796875" style="751" customWidth="1"/>
    <col min="15115" max="15115" width="15.81640625" style="751" customWidth="1"/>
    <col min="15116" max="15116" width="16.7265625" style="751" customWidth="1"/>
    <col min="15117" max="15117" width="15.54296875" style="751" customWidth="1"/>
    <col min="15118" max="15118" width="7.26953125" style="751" customWidth="1"/>
    <col min="15119" max="15119" width="14.453125" style="751" customWidth="1"/>
    <col min="15120" max="15120" width="9.26953125" style="751" customWidth="1"/>
    <col min="15121" max="15121" width="8.7265625" style="751" customWidth="1"/>
    <col min="15122" max="15122" width="8.1796875" style="751" customWidth="1"/>
    <col min="15123" max="15123" width="9.453125" style="751" customWidth="1"/>
    <col min="15124" max="15124" width="8.54296875" style="751" customWidth="1"/>
    <col min="15125" max="15125" width="7.81640625" style="751" customWidth="1"/>
    <col min="15126" max="15126" width="8.26953125" style="751" customWidth="1"/>
    <col min="15127" max="15127" width="8.1796875" style="751" customWidth="1"/>
    <col min="15128" max="15129" width="8" style="751" customWidth="1"/>
    <col min="15130" max="15130" width="8.54296875" style="751" customWidth="1"/>
    <col min="15131" max="15132" width="9.1796875" style="751" customWidth="1"/>
    <col min="15133" max="15360" width="8.7265625" style="751"/>
    <col min="15361" max="15361" width="6.81640625" style="751" customWidth="1"/>
    <col min="15362" max="15362" width="15.1796875" style="751" customWidth="1"/>
    <col min="15363" max="15363" width="17.1796875" style="751" customWidth="1"/>
    <col min="15364" max="15364" width="16" style="751" customWidth="1"/>
    <col min="15365" max="15365" width="14.26953125" style="751" customWidth="1"/>
    <col min="15366" max="15366" width="7.26953125" style="751" customWidth="1"/>
    <col min="15367" max="15367" width="13.26953125" style="751" customWidth="1"/>
    <col min="15368" max="15370" width="9.1796875" style="751" customWidth="1"/>
    <col min="15371" max="15371" width="15.81640625" style="751" customWidth="1"/>
    <col min="15372" max="15372" width="16.7265625" style="751" customWidth="1"/>
    <col min="15373" max="15373" width="15.54296875" style="751" customWidth="1"/>
    <col min="15374" max="15374" width="7.26953125" style="751" customWidth="1"/>
    <col min="15375" max="15375" width="14.453125" style="751" customWidth="1"/>
    <col min="15376" max="15376" width="9.26953125" style="751" customWidth="1"/>
    <col min="15377" max="15377" width="8.7265625" style="751" customWidth="1"/>
    <col min="15378" max="15378" width="8.1796875" style="751" customWidth="1"/>
    <col min="15379" max="15379" width="9.453125" style="751" customWidth="1"/>
    <col min="15380" max="15380" width="8.54296875" style="751" customWidth="1"/>
    <col min="15381" max="15381" width="7.81640625" style="751" customWidth="1"/>
    <col min="15382" max="15382" width="8.26953125" style="751" customWidth="1"/>
    <col min="15383" max="15383" width="8.1796875" style="751" customWidth="1"/>
    <col min="15384" max="15385" width="8" style="751" customWidth="1"/>
    <col min="15386" max="15386" width="8.54296875" style="751" customWidth="1"/>
    <col min="15387" max="15388" width="9.1796875" style="751" customWidth="1"/>
    <col min="15389" max="15616" width="8.7265625" style="751"/>
    <col min="15617" max="15617" width="6.81640625" style="751" customWidth="1"/>
    <col min="15618" max="15618" width="15.1796875" style="751" customWidth="1"/>
    <col min="15619" max="15619" width="17.1796875" style="751" customWidth="1"/>
    <col min="15620" max="15620" width="16" style="751" customWidth="1"/>
    <col min="15621" max="15621" width="14.26953125" style="751" customWidth="1"/>
    <col min="15622" max="15622" width="7.26953125" style="751" customWidth="1"/>
    <col min="15623" max="15623" width="13.26953125" style="751" customWidth="1"/>
    <col min="15624" max="15626" width="9.1796875" style="751" customWidth="1"/>
    <col min="15627" max="15627" width="15.81640625" style="751" customWidth="1"/>
    <col min="15628" max="15628" width="16.7265625" style="751" customWidth="1"/>
    <col min="15629" max="15629" width="15.54296875" style="751" customWidth="1"/>
    <col min="15630" max="15630" width="7.26953125" style="751" customWidth="1"/>
    <col min="15631" max="15631" width="14.453125" style="751" customWidth="1"/>
    <col min="15632" max="15632" width="9.26953125" style="751" customWidth="1"/>
    <col min="15633" max="15633" width="8.7265625" style="751" customWidth="1"/>
    <col min="15634" max="15634" width="8.1796875" style="751" customWidth="1"/>
    <col min="15635" max="15635" width="9.453125" style="751" customWidth="1"/>
    <col min="15636" max="15636" width="8.54296875" style="751" customWidth="1"/>
    <col min="15637" max="15637" width="7.81640625" style="751" customWidth="1"/>
    <col min="15638" max="15638" width="8.26953125" style="751" customWidth="1"/>
    <col min="15639" max="15639" width="8.1796875" style="751" customWidth="1"/>
    <col min="15640" max="15641" width="8" style="751" customWidth="1"/>
    <col min="15642" max="15642" width="8.54296875" style="751" customWidth="1"/>
    <col min="15643" max="15644" width="9.1796875" style="751" customWidth="1"/>
    <col min="15645" max="15872" width="8.7265625" style="751"/>
    <col min="15873" max="15873" width="6.81640625" style="751" customWidth="1"/>
    <col min="15874" max="15874" width="15.1796875" style="751" customWidth="1"/>
    <col min="15875" max="15875" width="17.1796875" style="751" customWidth="1"/>
    <col min="15876" max="15876" width="16" style="751" customWidth="1"/>
    <col min="15877" max="15877" width="14.26953125" style="751" customWidth="1"/>
    <col min="15878" max="15878" width="7.26953125" style="751" customWidth="1"/>
    <col min="15879" max="15879" width="13.26953125" style="751" customWidth="1"/>
    <col min="15880" max="15882" width="9.1796875" style="751" customWidth="1"/>
    <col min="15883" max="15883" width="15.81640625" style="751" customWidth="1"/>
    <col min="15884" max="15884" width="16.7265625" style="751" customWidth="1"/>
    <col min="15885" max="15885" width="15.54296875" style="751" customWidth="1"/>
    <col min="15886" max="15886" width="7.26953125" style="751" customWidth="1"/>
    <col min="15887" max="15887" width="14.453125" style="751" customWidth="1"/>
    <col min="15888" max="15888" width="9.26953125" style="751" customWidth="1"/>
    <col min="15889" max="15889" width="8.7265625" style="751" customWidth="1"/>
    <col min="15890" max="15890" width="8.1796875" style="751" customWidth="1"/>
    <col min="15891" max="15891" width="9.453125" style="751" customWidth="1"/>
    <col min="15892" max="15892" width="8.54296875" style="751" customWidth="1"/>
    <col min="15893" max="15893" width="7.81640625" style="751" customWidth="1"/>
    <col min="15894" max="15894" width="8.26953125" style="751" customWidth="1"/>
    <col min="15895" max="15895" width="8.1796875" style="751" customWidth="1"/>
    <col min="15896" max="15897" width="8" style="751" customWidth="1"/>
    <col min="15898" max="15898" width="8.54296875" style="751" customWidth="1"/>
    <col min="15899" max="15900" width="9.1796875" style="751" customWidth="1"/>
    <col min="15901" max="16128" width="8.7265625" style="751"/>
    <col min="16129" max="16129" width="6.81640625" style="751" customWidth="1"/>
    <col min="16130" max="16130" width="15.1796875" style="751" customWidth="1"/>
    <col min="16131" max="16131" width="17.1796875" style="751" customWidth="1"/>
    <col min="16132" max="16132" width="16" style="751" customWidth="1"/>
    <col min="16133" max="16133" width="14.26953125" style="751" customWidth="1"/>
    <col min="16134" max="16134" width="7.26953125" style="751" customWidth="1"/>
    <col min="16135" max="16135" width="13.26953125" style="751" customWidth="1"/>
    <col min="16136" max="16138" width="9.1796875" style="751" customWidth="1"/>
    <col min="16139" max="16139" width="15.81640625" style="751" customWidth="1"/>
    <col min="16140" max="16140" width="16.7265625" style="751" customWidth="1"/>
    <col min="16141" max="16141" width="15.54296875" style="751" customWidth="1"/>
    <col min="16142" max="16142" width="7.26953125" style="751" customWidth="1"/>
    <col min="16143" max="16143" width="14.453125" style="751" customWidth="1"/>
    <col min="16144" max="16144" width="9.26953125" style="751" customWidth="1"/>
    <col min="16145" max="16145" width="8.7265625" style="751" customWidth="1"/>
    <col min="16146" max="16146" width="8.1796875" style="751" customWidth="1"/>
    <col min="16147" max="16147" width="9.453125" style="751" customWidth="1"/>
    <col min="16148" max="16148" width="8.54296875" style="751" customWidth="1"/>
    <col min="16149" max="16149" width="7.81640625" style="751" customWidth="1"/>
    <col min="16150" max="16150" width="8.26953125" style="751" customWidth="1"/>
    <col min="16151" max="16151" width="8.1796875" style="751" customWidth="1"/>
    <col min="16152" max="16153" width="8" style="751" customWidth="1"/>
    <col min="16154" max="16154" width="8.54296875" style="751" customWidth="1"/>
    <col min="16155" max="16156" width="9.1796875" style="751" customWidth="1"/>
    <col min="16157" max="16384" width="8.7265625" style="751"/>
  </cols>
  <sheetData>
    <row r="1" spans="1:28" x14ac:dyDescent="0.35">
      <c r="A1" s="953"/>
      <c r="B1" s="953"/>
      <c r="C1" s="953"/>
      <c r="U1" s="947" t="s">
        <v>582</v>
      </c>
      <c r="V1" s="947"/>
      <c r="W1" s="947"/>
      <c r="X1" s="947"/>
      <c r="Y1" s="947"/>
      <c r="Z1" s="947"/>
    </row>
    <row r="2" spans="1:28" x14ac:dyDescent="0.35">
      <c r="A2" s="953"/>
      <c r="B2" s="953"/>
      <c r="C2" s="953"/>
      <c r="Z2" s="409"/>
    </row>
    <row r="3" spans="1:28" x14ac:dyDescent="0.35">
      <c r="A3" s="750"/>
      <c r="B3" s="750"/>
      <c r="C3" s="750"/>
      <c r="Z3" s="409"/>
    </row>
    <row r="4" spans="1:28" ht="17.5" x14ac:dyDescent="0.35">
      <c r="A4" s="956" t="s">
        <v>3250</v>
      </c>
      <c r="B4" s="956"/>
      <c r="C4" s="956"/>
      <c r="D4" s="956"/>
      <c r="E4" s="956"/>
      <c r="F4" s="956"/>
      <c r="G4" s="956"/>
      <c r="H4" s="956"/>
      <c r="I4" s="956"/>
      <c r="J4" s="956"/>
      <c r="K4" s="956"/>
      <c r="L4" s="956"/>
      <c r="M4" s="956"/>
      <c r="N4" s="956"/>
      <c r="O4" s="956"/>
      <c r="P4" s="956"/>
      <c r="Q4" s="956"/>
      <c r="R4" s="956"/>
      <c r="S4" s="956"/>
      <c r="T4" s="956"/>
      <c r="U4" s="956"/>
      <c r="V4" s="956"/>
      <c r="W4" s="956"/>
      <c r="X4" s="956"/>
      <c r="Y4" s="956"/>
      <c r="Z4" s="956"/>
    </row>
    <row r="5" spans="1:28" ht="16.5" x14ac:dyDescent="0.35">
      <c r="A5" s="957" t="str">
        <f>'NĐ31- Biểu số 58'!A5:W5</f>
        <v>(Kèm theo Quyết đinh số 892/QĐ-UBND ngày 07/4/2026 của UBND xã Đoàn Đào)</v>
      </c>
      <c r="B5" s="957"/>
      <c r="C5" s="957"/>
      <c r="D5" s="957"/>
      <c r="E5" s="957"/>
      <c r="F5" s="957"/>
      <c r="G5" s="957"/>
      <c r="H5" s="957"/>
      <c r="I5" s="957"/>
      <c r="J5" s="957"/>
      <c r="K5" s="957"/>
      <c r="L5" s="957"/>
      <c r="M5" s="957"/>
      <c r="N5" s="957"/>
      <c r="O5" s="957"/>
      <c r="P5" s="957"/>
      <c r="Q5" s="957"/>
      <c r="R5" s="957"/>
      <c r="S5" s="957"/>
      <c r="T5" s="957"/>
      <c r="U5" s="957"/>
      <c r="V5" s="957"/>
      <c r="W5" s="957"/>
      <c r="X5" s="957"/>
      <c r="Y5" s="957"/>
      <c r="Z5" s="957"/>
    </row>
    <row r="6" spans="1:28" x14ac:dyDescent="0.35">
      <c r="X6" s="944" t="s">
        <v>191</v>
      </c>
      <c r="Y6" s="944"/>
      <c r="Z6" s="944"/>
    </row>
    <row r="7" spans="1:28" ht="31.5" customHeight="1" x14ac:dyDescent="0.35">
      <c r="A7" s="955" t="s">
        <v>51</v>
      </c>
      <c r="B7" s="955" t="s">
        <v>561</v>
      </c>
      <c r="C7" s="955" t="s">
        <v>404</v>
      </c>
      <c r="D7" s="955"/>
      <c r="E7" s="955"/>
      <c r="F7" s="955"/>
      <c r="G7" s="955"/>
      <c r="H7" s="955"/>
      <c r="I7" s="955"/>
      <c r="J7" s="955"/>
      <c r="K7" s="955" t="s">
        <v>382</v>
      </c>
      <c r="L7" s="955"/>
      <c r="M7" s="955"/>
      <c r="N7" s="955"/>
      <c r="O7" s="955"/>
      <c r="P7" s="955"/>
      <c r="Q7" s="955"/>
      <c r="R7" s="955"/>
      <c r="S7" s="955" t="s">
        <v>583</v>
      </c>
      <c r="T7" s="955"/>
      <c r="U7" s="955"/>
      <c r="V7" s="955"/>
      <c r="W7" s="955"/>
      <c r="X7" s="955"/>
      <c r="Y7" s="955"/>
      <c r="Z7" s="955"/>
    </row>
    <row r="8" spans="1:28" ht="31.5" customHeight="1" x14ac:dyDescent="0.35">
      <c r="A8" s="955"/>
      <c r="B8" s="955"/>
      <c r="C8" s="955" t="s">
        <v>5</v>
      </c>
      <c r="D8" s="955" t="s">
        <v>441</v>
      </c>
      <c r="E8" s="955" t="s">
        <v>180</v>
      </c>
      <c r="F8" s="955"/>
      <c r="G8" s="955"/>
      <c r="H8" s="955"/>
      <c r="I8" s="955"/>
      <c r="J8" s="955"/>
      <c r="K8" s="955" t="s">
        <v>5</v>
      </c>
      <c r="L8" s="955" t="s">
        <v>441</v>
      </c>
      <c r="M8" s="955" t="s">
        <v>180</v>
      </c>
      <c r="N8" s="955"/>
      <c r="O8" s="955"/>
      <c r="P8" s="955"/>
      <c r="Q8" s="955"/>
      <c r="R8" s="955"/>
      <c r="S8" s="955" t="s">
        <v>5</v>
      </c>
      <c r="T8" s="955" t="s">
        <v>441</v>
      </c>
      <c r="U8" s="955" t="s">
        <v>180</v>
      </c>
      <c r="V8" s="955"/>
      <c r="W8" s="955"/>
      <c r="X8" s="955"/>
      <c r="Y8" s="955"/>
      <c r="Z8" s="955"/>
    </row>
    <row r="9" spans="1:28" ht="31.5" customHeight="1" x14ac:dyDescent="0.35">
      <c r="A9" s="955"/>
      <c r="B9" s="955"/>
      <c r="C9" s="955"/>
      <c r="D9" s="955"/>
      <c r="E9" s="955" t="s">
        <v>5</v>
      </c>
      <c r="F9" s="955" t="s">
        <v>584</v>
      </c>
      <c r="G9" s="955"/>
      <c r="H9" s="955" t="s">
        <v>585</v>
      </c>
      <c r="I9" s="955" t="s">
        <v>586</v>
      </c>
      <c r="J9" s="955" t="s">
        <v>587</v>
      </c>
      <c r="K9" s="955"/>
      <c r="L9" s="955"/>
      <c r="M9" s="955" t="s">
        <v>5</v>
      </c>
      <c r="N9" s="955" t="s">
        <v>584</v>
      </c>
      <c r="O9" s="955"/>
      <c r="P9" s="955" t="s">
        <v>585</v>
      </c>
      <c r="Q9" s="955" t="s">
        <v>586</v>
      </c>
      <c r="R9" s="955" t="s">
        <v>587</v>
      </c>
      <c r="S9" s="955"/>
      <c r="T9" s="955"/>
      <c r="U9" s="955" t="s">
        <v>5</v>
      </c>
      <c r="V9" s="955" t="s">
        <v>584</v>
      </c>
      <c r="W9" s="955"/>
      <c r="X9" s="955" t="s">
        <v>585</v>
      </c>
      <c r="Y9" s="955" t="s">
        <v>586</v>
      </c>
      <c r="Z9" s="955" t="s">
        <v>587</v>
      </c>
    </row>
    <row r="10" spans="1:28" ht="112" customHeight="1" x14ac:dyDescent="0.35">
      <c r="A10" s="955"/>
      <c r="B10" s="955"/>
      <c r="C10" s="955"/>
      <c r="D10" s="955"/>
      <c r="E10" s="955"/>
      <c r="F10" s="818" t="s">
        <v>588</v>
      </c>
      <c r="G10" s="818" t="s">
        <v>589</v>
      </c>
      <c r="H10" s="955"/>
      <c r="I10" s="955"/>
      <c r="J10" s="955"/>
      <c r="K10" s="955"/>
      <c r="L10" s="955"/>
      <c r="M10" s="955"/>
      <c r="N10" s="818" t="s">
        <v>588</v>
      </c>
      <c r="O10" s="818" t="s">
        <v>589</v>
      </c>
      <c r="P10" s="955"/>
      <c r="Q10" s="955"/>
      <c r="R10" s="955"/>
      <c r="S10" s="955"/>
      <c r="T10" s="955"/>
      <c r="U10" s="955"/>
      <c r="V10" s="818" t="s">
        <v>588</v>
      </c>
      <c r="W10" s="818" t="s">
        <v>589</v>
      </c>
      <c r="X10" s="955"/>
      <c r="Y10" s="955"/>
      <c r="Z10" s="955"/>
    </row>
    <row r="11" spans="1:28" s="413" customFormat="1" ht="25.5" customHeight="1" x14ac:dyDescent="0.3">
      <c r="A11" s="826" t="s">
        <v>61</v>
      </c>
      <c r="B11" s="826" t="s">
        <v>62</v>
      </c>
      <c r="C11" s="826">
        <v>1</v>
      </c>
      <c r="D11" s="826">
        <v>2</v>
      </c>
      <c r="E11" s="826" t="s">
        <v>590</v>
      </c>
      <c r="F11" s="826">
        <v>4</v>
      </c>
      <c r="G11" s="826">
        <v>5</v>
      </c>
      <c r="H11" s="826">
        <v>6</v>
      </c>
      <c r="I11" s="826">
        <v>7</v>
      </c>
      <c r="J11" s="826">
        <v>8</v>
      </c>
      <c r="K11" s="826">
        <v>9</v>
      </c>
      <c r="L11" s="826">
        <v>10</v>
      </c>
      <c r="M11" s="826" t="s">
        <v>591</v>
      </c>
      <c r="N11" s="826">
        <v>12</v>
      </c>
      <c r="O11" s="826">
        <v>13</v>
      </c>
      <c r="P11" s="826">
        <v>14</v>
      </c>
      <c r="Q11" s="826">
        <v>15</v>
      </c>
      <c r="R11" s="826">
        <v>16</v>
      </c>
      <c r="S11" s="826" t="s">
        <v>592</v>
      </c>
      <c r="T11" s="826" t="s">
        <v>593</v>
      </c>
      <c r="U11" s="826" t="s">
        <v>594</v>
      </c>
      <c r="V11" s="826" t="s">
        <v>595</v>
      </c>
      <c r="W11" s="826" t="s">
        <v>596</v>
      </c>
      <c r="X11" s="826" t="s">
        <v>597</v>
      </c>
      <c r="Y11" s="826" t="s">
        <v>598</v>
      </c>
      <c r="Z11" s="826" t="s">
        <v>599</v>
      </c>
      <c r="AA11" s="412"/>
      <c r="AB11" s="412"/>
    </row>
    <row r="12" spans="1:28" s="752" customFormat="1" ht="41.5" customHeight="1" x14ac:dyDescent="0.35">
      <c r="A12" s="820">
        <v>1</v>
      </c>
      <c r="B12" s="821" t="s">
        <v>570</v>
      </c>
      <c r="C12" s="822">
        <f>D12+E12</f>
        <v>40576000000</v>
      </c>
      <c r="D12" s="822">
        <v>28676000000</v>
      </c>
      <c r="E12" s="823">
        <f>F12+G12</f>
        <v>11900000000</v>
      </c>
      <c r="F12" s="822"/>
      <c r="G12" s="823">
        <v>11900000000</v>
      </c>
      <c r="H12" s="823"/>
      <c r="I12" s="822"/>
      <c r="J12" s="823"/>
      <c r="K12" s="823">
        <f>L12+M12</f>
        <v>175837855259</v>
      </c>
      <c r="L12" s="822">
        <f>D12</f>
        <v>28676000000</v>
      </c>
      <c r="M12" s="823">
        <f>SUM(N12:R12)</f>
        <v>147161855259</v>
      </c>
      <c r="N12" s="823"/>
      <c r="O12" s="823">
        <v>147161855259</v>
      </c>
      <c r="P12" s="823"/>
      <c r="Q12" s="823"/>
      <c r="R12" s="823"/>
      <c r="S12" s="824">
        <f>K12/C12</f>
        <v>4.333543357132295</v>
      </c>
      <c r="T12" s="825">
        <f>L12/D12</f>
        <v>1</v>
      </c>
      <c r="U12" s="823"/>
      <c r="V12" s="823"/>
      <c r="W12" s="825">
        <f>+O12/G12</f>
        <v>12.366542458739495</v>
      </c>
      <c r="X12" s="823"/>
      <c r="Y12" s="823"/>
      <c r="Z12" s="823"/>
    </row>
    <row r="13" spans="1:28" s="753" customFormat="1" x14ac:dyDescent="0.35">
      <c r="A13" s="819"/>
      <c r="B13" s="819"/>
      <c r="C13" s="819"/>
      <c r="D13" s="819"/>
      <c r="E13" s="819"/>
      <c r="F13" s="819"/>
      <c r="G13" s="819"/>
      <c r="H13" s="819"/>
      <c r="I13" s="819"/>
      <c r="J13" s="819"/>
      <c r="K13" s="819"/>
      <c r="L13" s="819"/>
      <c r="M13" s="819"/>
      <c r="N13" s="819"/>
      <c r="O13" s="819"/>
      <c r="P13" s="819"/>
      <c r="Q13" s="819"/>
      <c r="R13" s="819"/>
      <c r="S13" s="819"/>
      <c r="T13" s="819"/>
      <c r="U13" s="819"/>
      <c r="V13" s="819"/>
      <c r="W13" s="819"/>
      <c r="X13" s="819"/>
      <c r="Y13" s="819"/>
      <c r="Z13" s="819"/>
      <c r="AA13" s="819"/>
      <c r="AB13" s="819"/>
    </row>
    <row r="14" spans="1:28" s="753" customFormat="1" x14ac:dyDescent="0.35">
      <c r="A14" s="819"/>
      <c r="B14" s="819"/>
      <c r="C14" s="819"/>
      <c r="D14" s="819"/>
      <c r="E14" s="819"/>
      <c r="F14" s="819"/>
      <c r="G14" s="819"/>
      <c r="H14" s="819"/>
      <c r="I14" s="819"/>
      <c r="J14" s="819"/>
      <c r="K14" s="819"/>
      <c r="L14" s="819"/>
      <c r="M14" s="819"/>
      <c r="N14" s="819"/>
      <c r="O14" s="819"/>
      <c r="P14" s="819"/>
      <c r="Q14" s="819"/>
      <c r="R14" s="819"/>
      <c r="S14" s="819"/>
      <c r="T14" s="819"/>
      <c r="U14" s="819"/>
      <c r="V14" s="819"/>
      <c r="W14" s="819"/>
      <c r="X14" s="819"/>
      <c r="Y14" s="819"/>
      <c r="Z14" s="819"/>
      <c r="AA14" s="819"/>
      <c r="AB14" s="819"/>
    </row>
    <row r="15" spans="1:28" s="753" customFormat="1" x14ac:dyDescent="0.35">
      <c r="A15" s="819"/>
      <c r="B15" s="819"/>
      <c r="C15" s="819"/>
      <c r="D15" s="819"/>
      <c r="E15" s="819"/>
      <c r="F15" s="819"/>
      <c r="G15" s="819"/>
      <c r="H15" s="819"/>
      <c r="I15" s="819"/>
      <c r="J15" s="819"/>
      <c r="K15" s="819"/>
      <c r="L15" s="819"/>
      <c r="M15" s="819"/>
      <c r="N15" s="819"/>
      <c r="O15" s="819"/>
      <c r="P15" s="819"/>
      <c r="Q15" s="819"/>
      <c r="R15" s="819"/>
      <c r="S15" s="819"/>
      <c r="T15" s="819"/>
      <c r="U15" s="819"/>
      <c r="V15" s="819"/>
      <c r="W15" s="819"/>
      <c r="X15" s="819"/>
      <c r="Y15" s="819"/>
      <c r="Z15" s="819"/>
      <c r="AA15" s="819"/>
      <c r="AB15" s="819"/>
    </row>
  </sheetData>
  <mergeCells count="35">
    <mergeCell ref="A1:C1"/>
    <mergeCell ref="U1:Z1"/>
    <mergeCell ref="A2:C2"/>
    <mergeCell ref="A4:Z4"/>
    <mergeCell ref="A5:Z5"/>
    <mergeCell ref="X6:Z6"/>
    <mergeCell ref="A7:A10"/>
    <mergeCell ref="B7:B10"/>
    <mergeCell ref="C7:J7"/>
    <mergeCell ref="K7:R7"/>
    <mergeCell ref="S7:Z7"/>
    <mergeCell ref="C8:C10"/>
    <mergeCell ref="D8:D10"/>
    <mergeCell ref="E8:J8"/>
    <mergeCell ref="K8:K10"/>
    <mergeCell ref="E9:E10"/>
    <mergeCell ref="F9:G9"/>
    <mergeCell ref="H9:H10"/>
    <mergeCell ref="I9:I10"/>
    <mergeCell ref="J9:J10"/>
    <mergeCell ref="L8:L10"/>
    <mergeCell ref="M8:R8"/>
    <mergeCell ref="S8:S10"/>
    <mergeCell ref="T8:T10"/>
    <mergeCell ref="U8:Z8"/>
    <mergeCell ref="V9:W9"/>
    <mergeCell ref="X9:X10"/>
    <mergeCell ref="Y9:Y10"/>
    <mergeCell ref="Z9:Z10"/>
    <mergeCell ref="M9:M10"/>
    <mergeCell ref="N9:O9"/>
    <mergeCell ref="P9:P10"/>
    <mergeCell ref="Q9:Q10"/>
    <mergeCell ref="R9:R10"/>
    <mergeCell ref="U9:U10"/>
  </mergeCells>
  <pageMargins left="0.45" right="0.45" top="0.75" bottom="0.5" header="0.3" footer="0.3"/>
  <pageSetup paperSize="9" scale="5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H11"/>
  <sheetViews>
    <sheetView topLeftCell="A10" workbookViewId="0">
      <selection activeCell="F16" sqref="F16"/>
    </sheetView>
  </sheetViews>
  <sheetFormatPr defaultColWidth="9.1796875" defaultRowHeight="15.5" x14ac:dyDescent="0.35"/>
  <cols>
    <col min="1" max="1" width="7.81640625" style="835" customWidth="1"/>
    <col min="2" max="2" width="19.81640625" style="835" customWidth="1"/>
    <col min="3" max="5" width="18.26953125" style="834" customWidth="1"/>
    <col min="6" max="6" width="11.90625" style="834" customWidth="1"/>
    <col min="7" max="8" width="18.26953125" style="834" customWidth="1"/>
    <col min="9" max="256" width="9.1796875" style="835"/>
    <col min="257" max="257" width="6.26953125" style="835" customWidth="1"/>
    <col min="258" max="258" width="14.7265625" style="835" customWidth="1"/>
    <col min="259" max="259" width="19.7265625" style="835" customWidth="1"/>
    <col min="260" max="260" width="18.1796875" style="835" customWidth="1"/>
    <col min="261" max="261" width="17.453125" style="835" customWidth="1"/>
    <col min="262" max="262" width="10.7265625" style="835" customWidth="1"/>
    <col min="263" max="263" width="18.453125" style="835" customWidth="1"/>
    <col min="264" max="264" width="18" style="835" customWidth="1"/>
    <col min="265" max="512" width="9.1796875" style="835"/>
    <col min="513" max="513" width="6.26953125" style="835" customWidth="1"/>
    <col min="514" max="514" width="14.7265625" style="835" customWidth="1"/>
    <col min="515" max="515" width="19.7265625" style="835" customWidth="1"/>
    <col min="516" max="516" width="18.1796875" style="835" customWidth="1"/>
    <col min="517" max="517" width="17.453125" style="835" customWidth="1"/>
    <col min="518" max="518" width="10.7265625" style="835" customWidth="1"/>
    <col min="519" max="519" width="18.453125" style="835" customWidth="1"/>
    <col min="520" max="520" width="18" style="835" customWidth="1"/>
    <col min="521" max="768" width="9.1796875" style="835"/>
    <col min="769" max="769" width="6.26953125" style="835" customWidth="1"/>
    <col min="770" max="770" width="14.7265625" style="835" customWidth="1"/>
    <col min="771" max="771" width="19.7265625" style="835" customWidth="1"/>
    <col min="772" max="772" width="18.1796875" style="835" customWidth="1"/>
    <col min="773" max="773" width="17.453125" style="835" customWidth="1"/>
    <col min="774" max="774" width="10.7265625" style="835" customWidth="1"/>
    <col min="775" max="775" width="18.453125" style="835" customWidth="1"/>
    <col min="776" max="776" width="18" style="835" customWidth="1"/>
    <col min="777" max="1024" width="9.1796875" style="835"/>
    <col min="1025" max="1025" width="6.26953125" style="835" customWidth="1"/>
    <col min="1026" max="1026" width="14.7265625" style="835" customWidth="1"/>
    <col min="1027" max="1027" width="19.7265625" style="835" customWidth="1"/>
    <col min="1028" max="1028" width="18.1796875" style="835" customWidth="1"/>
    <col min="1029" max="1029" width="17.453125" style="835" customWidth="1"/>
    <col min="1030" max="1030" width="10.7265625" style="835" customWidth="1"/>
    <col min="1031" max="1031" width="18.453125" style="835" customWidth="1"/>
    <col min="1032" max="1032" width="18" style="835" customWidth="1"/>
    <col min="1033" max="1280" width="9.1796875" style="835"/>
    <col min="1281" max="1281" width="6.26953125" style="835" customWidth="1"/>
    <col min="1282" max="1282" width="14.7265625" style="835" customWidth="1"/>
    <col min="1283" max="1283" width="19.7265625" style="835" customWidth="1"/>
    <col min="1284" max="1284" width="18.1796875" style="835" customWidth="1"/>
    <col min="1285" max="1285" width="17.453125" style="835" customWidth="1"/>
    <col min="1286" max="1286" width="10.7265625" style="835" customWidth="1"/>
    <col min="1287" max="1287" width="18.453125" style="835" customWidth="1"/>
    <col min="1288" max="1288" width="18" style="835" customWidth="1"/>
    <col min="1289" max="1536" width="9.1796875" style="835"/>
    <col min="1537" max="1537" width="6.26953125" style="835" customWidth="1"/>
    <col min="1538" max="1538" width="14.7265625" style="835" customWidth="1"/>
    <col min="1539" max="1539" width="19.7265625" style="835" customWidth="1"/>
    <col min="1540" max="1540" width="18.1796875" style="835" customWidth="1"/>
    <col min="1541" max="1541" width="17.453125" style="835" customWidth="1"/>
    <col min="1542" max="1542" width="10.7265625" style="835" customWidth="1"/>
    <col min="1543" max="1543" width="18.453125" style="835" customWidth="1"/>
    <col min="1544" max="1544" width="18" style="835" customWidth="1"/>
    <col min="1545" max="1792" width="9.1796875" style="835"/>
    <col min="1793" max="1793" width="6.26953125" style="835" customWidth="1"/>
    <col min="1794" max="1794" width="14.7265625" style="835" customWidth="1"/>
    <col min="1795" max="1795" width="19.7265625" style="835" customWidth="1"/>
    <col min="1796" max="1796" width="18.1796875" style="835" customWidth="1"/>
    <col min="1797" max="1797" width="17.453125" style="835" customWidth="1"/>
    <col min="1798" max="1798" width="10.7265625" style="835" customWidth="1"/>
    <col min="1799" max="1799" width="18.453125" style="835" customWidth="1"/>
    <col min="1800" max="1800" width="18" style="835" customWidth="1"/>
    <col min="1801" max="2048" width="9.1796875" style="835"/>
    <col min="2049" max="2049" width="6.26953125" style="835" customWidth="1"/>
    <col min="2050" max="2050" width="14.7265625" style="835" customWidth="1"/>
    <col min="2051" max="2051" width="19.7265625" style="835" customWidth="1"/>
    <col min="2052" max="2052" width="18.1796875" style="835" customWidth="1"/>
    <col min="2053" max="2053" width="17.453125" style="835" customWidth="1"/>
    <col min="2054" max="2054" width="10.7265625" style="835" customWidth="1"/>
    <col min="2055" max="2055" width="18.453125" style="835" customWidth="1"/>
    <col min="2056" max="2056" width="18" style="835" customWidth="1"/>
    <col min="2057" max="2304" width="9.1796875" style="835"/>
    <col min="2305" max="2305" width="6.26953125" style="835" customWidth="1"/>
    <col min="2306" max="2306" width="14.7265625" style="835" customWidth="1"/>
    <col min="2307" max="2307" width="19.7265625" style="835" customWidth="1"/>
    <col min="2308" max="2308" width="18.1796875" style="835" customWidth="1"/>
    <col min="2309" max="2309" width="17.453125" style="835" customWidth="1"/>
    <col min="2310" max="2310" width="10.7265625" style="835" customWidth="1"/>
    <col min="2311" max="2311" width="18.453125" style="835" customWidth="1"/>
    <col min="2312" max="2312" width="18" style="835" customWidth="1"/>
    <col min="2313" max="2560" width="9.1796875" style="835"/>
    <col min="2561" max="2561" width="6.26953125" style="835" customWidth="1"/>
    <col min="2562" max="2562" width="14.7265625" style="835" customWidth="1"/>
    <col min="2563" max="2563" width="19.7265625" style="835" customWidth="1"/>
    <col min="2564" max="2564" width="18.1796875" style="835" customWidth="1"/>
    <col min="2565" max="2565" width="17.453125" style="835" customWidth="1"/>
    <col min="2566" max="2566" width="10.7265625" style="835" customWidth="1"/>
    <col min="2567" max="2567" width="18.453125" style="835" customWidth="1"/>
    <col min="2568" max="2568" width="18" style="835" customWidth="1"/>
    <col min="2569" max="2816" width="9.1796875" style="835"/>
    <col min="2817" max="2817" width="6.26953125" style="835" customWidth="1"/>
    <col min="2818" max="2818" width="14.7265625" style="835" customWidth="1"/>
    <col min="2819" max="2819" width="19.7265625" style="835" customWidth="1"/>
    <col min="2820" max="2820" width="18.1796875" style="835" customWidth="1"/>
    <col min="2821" max="2821" width="17.453125" style="835" customWidth="1"/>
    <col min="2822" max="2822" width="10.7265625" style="835" customWidth="1"/>
    <col min="2823" max="2823" width="18.453125" style="835" customWidth="1"/>
    <col min="2824" max="2824" width="18" style="835" customWidth="1"/>
    <col min="2825" max="3072" width="9.1796875" style="835"/>
    <col min="3073" max="3073" width="6.26953125" style="835" customWidth="1"/>
    <col min="3074" max="3074" width="14.7265625" style="835" customWidth="1"/>
    <col min="3075" max="3075" width="19.7265625" style="835" customWidth="1"/>
    <col min="3076" max="3076" width="18.1796875" style="835" customWidth="1"/>
    <col min="3077" max="3077" width="17.453125" style="835" customWidth="1"/>
    <col min="3078" max="3078" width="10.7265625" style="835" customWidth="1"/>
    <col min="3079" max="3079" width="18.453125" style="835" customWidth="1"/>
    <col min="3080" max="3080" width="18" style="835" customWidth="1"/>
    <col min="3081" max="3328" width="9.1796875" style="835"/>
    <col min="3329" max="3329" width="6.26953125" style="835" customWidth="1"/>
    <col min="3330" max="3330" width="14.7265625" style="835" customWidth="1"/>
    <col min="3331" max="3331" width="19.7265625" style="835" customWidth="1"/>
    <col min="3332" max="3332" width="18.1796875" style="835" customWidth="1"/>
    <col min="3333" max="3333" width="17.453125" style="835" customWidth="1"/>
    <col min="3334" max="3334" width="10.7265625" style="835" customWidth="1"/>
    <col min="3335" max="3335" width="18.453125" style="835" customWidth="1"/>
    <col min="3336" max="3336" width="18" style="835" customWidth="1"/>
    <col min="3337" max="3584" width="9.1796875" style="835"/>
    <col min="3585" max="3585" width="6.26953125" style="835" customWidth="1"/>
    <col min="3586" max="3586" width="14.7265625" style="835" customWidth="1"/>
    <col min="3587" max="3587" width="19.7265625" style="835" customWidth="1"/>
    <col min="3588" max="3588" width="18.1796875" style="835" customWidth="1"/>
    <col min="3589" max="3589" width="17.453125" style="835" customWidth="1"/>
    <col min="3590" max="3590" width="10.7265625" style="835" customWidth="1"/>
    <col min="3591" max="3591" width="18.453125" style="835" customWidth="1"/>
    <col min="3592" max="3592" width="18" style="835" customWidth="1"/>
    <col min="3593" max="3840" width="9.1796875" style="835"/>
    <col min="3841" max="3841" width="6.26953125" style="835" customWidth="1"/>
    <col min="3842" max="3842" width="14.7265625" style="835" customWidth="1"/>
    <col min="3843" max="3843" width="19.7265625" style="835" customWidth="1"/>
    <col min="3844" max="3844" width="18.1796875" style="835" customWidth="1"/>
    <col min="3845" max="3845" width="17.453125" style="835" customWidth="1"/>
    <col min="3846" max="3846" width="10.7265625" style="835" customWidth="1"/>
    <col min="3847" max="3847" width="18.453125" style="835" customWidth="1"/>
    <col min="3848" max="3848" width="18" style="835" customWidth="1"/>
    <col min="3849" max="4096" width="9.1796875" style="835"/>
    <col min="4097" max="4097" width="6.26953125" style="835" customWidth="1"/>
    <col min="4098" max="4098" width="14.7265625" style="835" customWidth="1"/>
    <col min="4099" max="4099" width="19.7265625" style="835" customWidth="1"/>
    <col min="4100" max="4100" width="18.1796875" style="835" customWidth="1"/>
    <col min="4101" max="4101" width="17.453125" style="835" customWidth="1"/>
    <col min="4102" max="4102" width="10.7265625" style="835" customWidth="1"/>
    <col min="4103" max="4103" width="18.453125" style="835" customWidth="1"/>
    <col min="4104" max="4104" width="18" style="835" customWidth="1"/>
    <col min="4105" max="4352" width="9.1796875" style="835"/>
    <col min="4353" max="4353" width="6.26953125" style="835" customWidth="1"/>
    <col min="4354" max="4354" width="14.7265625" style="835" customWidth="1"/>
    <col min="4355" max="4355" width="19.7265625" style="835" customWidth="1"/>
    <col min="4356" max="4356" width="18.1796875" style="835" customWidth="1"/>
    <col min="4357" max="4357" width="17.453125" style="835" customWidth="1"/>
    <col min="4358" max="4358" width="10.7265625" style="835" customWidth="1"/>
    <col min="4359" max="4359" width="18.453125" style="835" customWidth="1"/>
    <col min="4360" max="4360" width="18" style="835" customWidth="1"/>
    <col min="4361" max="4608" width="9.1796875" style="835"/>
    <col min="4609" max="4609" width="6.26953125" style="835" customWidth="1"/>
    <col min="4610" max="4610" width="14.7265625" style="835" customWidth="1"/>
    <col min="4611" max="4611" width="19.7265625" style="835" customWidth="1"/>
    <col min="4612" max="4612" width="18.1796875" style="835" customWidth="1"/>
    <col min="4613" max="4613" width="17.453125" style="835" customWidth="1"/>
    <col min="4614" max="4614" width="10.7265625" style="835" customWidth="1"/>
    <col min="4615" max="4615" width="18.453125" style="835" customWidth="1"/>
    <col min="4616" max="4616" width="18" style="835" customWidth="1"/>
    <col min="4617" max="4864" width="9.1796875" style="835"/>
    <col min="4865" max="4865" width="6.26953125" style="835" customWidth="1"/>
    <col min="4866" max="4866" width="14.7265625" style="835" customWidth="1"/>
    <col min="4867" max="4867" width="19.7265625" style="835" customWidth="1"/>
    <col min="4868" max="4868" width="18.1796875" style="835" customWidth="1"/>
    <col min="4869" max="4869" width="17.453125" style="835" customWidth="1"/>
    <col min="4870" max="4870" width="10.7265625" style="835" customWidth="1"/>
    <col min="4871" max="4871" width="18.453125" style="835" customWidth="1"/>
    <col min="4872" max="4872" width="18" style="835" customWidth="1"/>
    <col min="4873" max="5120" width="9.1796875" style="835"/>
    <col min="5121" max="5121" width="6.26953125" style="835" customWidth="1"/>
    <col min="5122" max="5122" width="14.7265625" style="835" customWidth="1"/>
    <col min="5123" max="5123" width="19.7265625" style="835" customWidth="1"/>
    <col min="5124" max="5124" width="18.1796875" style="835" customWidth="1"/>
    <col min="5125" max="5125" width="17.453125" style="835" customWidth="1"/>
    <col min="5126" max="5126" width="10.7265625" style="835" customWidth="1"/>
    <col min="5127" max="5127" width="18.453125" style="835" customWidth="1"/>
    <col min="5128" max="5128" width="18" style="835" customWidth="1"/>
    <col min="5129" max="5376" width="9.1796875" style="835"/>
    <col min="5377" max="5377" width="6.26953125" style="835" customWidth="1"/>
    <col min="5378" max="5378" width="14.7265625" style="835" customWidth="1"/>
    <col min="5379" max="5379" width="19.7265625" style="835" customWidth="1"/>
    <col min="5380" max="5380" width="18.1796875" style="835" customWidth="1"/>
    <col min="5381" max="5381" width="17.453125" style="835" customWidth="1"/>
    <col min="5382" max="5382" width="10.7265625" style="835" customWidth="1"/>
    <col min="5383" max="5383" width="18.453125" style="835" customWidth="1"/>
    <col min="5384" max="5384" width="18" style="835" customWidth="1"/>
    <col min="5385" max="5632" width="9.1796875" style="835"/>
    <col min="5633" max="5633" width="6.26953125" style="835" customWidth="1"/>
    <col min="5634" max="5634" width="14.7265625" style="835" customWidth="1"/>
    <col min="5635" max="5635" width="19.7265625" style="835" customWidth="1"/>
    <col min="5636" max="5636" width="18.1796875" style="835" customWidth="1"/>
    <col min="5637" max="5637" width="17.453125" style="835" customWidth="1"/>
    <col min="5638" max="5638" width="10.7265625" style="835" customWidth="1"/>
    <col min="5639" max="5639" width="18.453125" style="835" customWidth="1"/>
    <col min="5640" max="5640" width="18" style="835" customWidth="1"/>
    <col min="5641" max="5888" width="9.1796875" style="835"/>
    <col min="5889" max="5889" width="6.26953125" style="835" customWidth="1"/>
    <col min="5890" max="5890" width="14.7265625" style="835" customWidth="1"/>
    <col min="5891" max="5891" width="19.7265625" style="835" customWidth="1"/>
    <col min="5892" max="5892" width="18.1796875" style="835" customWidth="1"/>
    <col min="5893" max="5893" width="17.453125" style="835" customWidth="1"/>
    <col min="5894" max="5894" width="10.7265625" style="835" customWidth="1"/>
    <col min="5895" max="5895" width="18.453125" style="835" customWidth="1"/>
    <col min="5896" max="5896" width="18" style="835" customWidth="1"/>
    <col min="5897" max="6144" width="9.1796875" style="835"/>
    <col min="6145" max="6145" width="6.26953125" style="835" customWidth="1"/>
    <col min="6146" max="6146" width="14.7265625" style="835" customWidth="1"/>
    <col min="6147" max="6147" width="19.7265625" style="835" customWidth="1"/>
    <col min="6148" max="6148" width="18.1796875" style="835" customWidth="1"/>
    <col min="6149" max="6149" width="17.453125" style="835" customWidth="1"/>
    <col min="6150" max="6150" width="10.7265625" style="835" customWidth="1"/>
    <col min="6151" max="6151" width="18.453125" style="835" customWidth="1"/>
    <col min="6152" max="6152" width="18" style="835" customWidth="1"/>
    <col min="6153" max="6400" width="9.1796875" style="835"/>
    <col min="6401" max="6401" width="6.26953125" style="835" customWidth="1"/>
    <col min="6402" max="6402" width="14.7265625" style="835" customWidth="1"/>
    <col min="6403" max="6403" width="19.7265625" style="835" customWidth="1"/>
    <col min="6404" max="6404" width="18.1796875" style="835" customWidth="1"/>
    <col min="6405" max="6405" width="17.453125" style="835" customWidth="1"/>
    <col min="6406" max="6406" width="10.7265625" style="835" customWidth="1"/>
    <col min="6407" max="6407" width="18.453125" style="835" customWidth="1"/>
    <col min="6408" max="6408" width="18" style="835" customWidth="1"/>
    <col min="6409" max="6656" width="9.1796875" style="835"/>
    <col min="6657" max="6657" width="6.26953125" style="835" customWidth="1"/>
    <col min="6658" max="6658" width="14.7265625" style="835" customWidth="1"/>
    <col min="6659" max="6659" width="19.7265625" style="835" customWidth="1"/>
    <col min="6660" max="6660" width="18.1796875" style="835" customWidth="1"/>
    <col min="6661" max="6661" width="17.453125" style="835" customWidth="1"/>
    <col min="6662" max="6662" width="10.7265625" style="835" customWidth="1"/>
    <col min="6663" max="6663" width="18.453125" style="835" customWidth="1"/>
    <col min="6664" max="6664" width="18" style="835" customWidth="1"/>
    <col min="6665" max="6912" width="9.1796875" style="835"/>
    <col min="6913" max="6913" width="6.26953125" style="835" customWidth="1"/>
    <col min="6914" max="6914" width="14.7265625" style="835" customWidth="1"/>
    <col min="6915" max="6915" width="19.7265625" style="835" customWidth="1"/>
    <col min="6916" max="6916" width="18.1796875" style="835" customWidth="1"/>
    <col min="6917" max="6917" width="17.453125" style="835" customWidth="1"/>
    <col min="6918" max="6918" width="10.7265625" style="835" customWidth="1"/>
    <col min="6919" max="6919" width="18.453125" style="835" customWidth="1"/>
    <col min="6920" max="6920" width="18" style="835" customWidth="1"/>
    <col min="6921" max="7168" width="9.1796875" style="835"/>
    <col min="7169" max="7169" width="6.26953125" style="835" customWidth="1"/>
    <col min="7170" max="7170" width="14.7265625" style="835" customWidth="1"/>
    <col min="7171" max="7171" width="19.7265625" style="835" customWidth="1"/>
    <col min="7172" max="7172" width="18.1796875" style="835" customWidth="1"/>
    <col min="7173" max="7173" width="17.453125" style="835" customWidth="1"/>
    <col min="7174" max="7174" width="10.7265625" style="835" customWidth="1"/>
    <col min="7175" max="7175" width="18.453125" style="835" customWidth="1"/>
    <col min="7176" max="7176" width="18" style="835" customWidth="1"/>
    <col min="7177" max="7424" width="9.1796875" style="835"/>
    <col min="7425" max="7425" width="6.26953125" style="835" customWidth="1"/>
    <col min="7426" max="7426" width="14.7265625" style="835" customWidth="1"/>
    <col min="7427" max="7427" width="19.7265625" style="835" customWidth="1"/>
    <col min="7428" max="7428" width="18.1796875" style="835" customWidth="1"/>
    <col min="7429" max="7429" width="17.453125" style="835" customWidth="1"/>
    <col min="7430" max="7430" width="10.7265625" style="835" customWidth="1"/>
    <col min="7431" max="7431" width="18.453125" style="835" customWidth="1"/>
    <col min="7432" max="7432" width="18" style="835" customWidth="1"/>
    <col min="7433" max="7680" width="9.1796875" style="835"/>
    <col min="7681" max="7681" width="6.26953125" style="835" customWidth="1"/>
    <col min="7682" max="7682" width="14.7265625" style="835" customWidth="1"/>
    <col min="7683" max="7683" width="19.7265625" style="835" customWidth="1"/>
    <col min="7684" max="7684" width="18.1796875" style="835" customWidth="1"/>
    <col min="7685" max="7685" width="17.453125" style="835" customWidth="1"/>
    <col min="7686" max="7686" width="10.7265625" style="835" customWidth="1"/>
    <col min="7687" max="7687" width="18.453125" style="835" customWidth="1"/>
    <col min="7688" max="7688" width="18" style="835" customWidth="1"/>
    <col min="7689" max="7936" width="9.1796875" style="835"/>
    <col min="7937" max="7937" width="6.26953125" style="835" customWidth="1"/>
    <col min="7938" max="7938" width="14.7265625" style="835" customWidth="1"/>
    <col min="7939" max="7939" width="19.7265625" style="835" customWidth="1"/>
    <col min="7940" max="7940" width="18.1796875" style="835" customWidth="1"/>
    <col min="7941" max="7941" width="17.453125" style="835" customWidth="1"/>
    <col min="7942" max="7942" width="10.7265625" style="835" customWidth="1"/>
    <col min="7943" max="7943" width="18.453125" style="835" customWidth="1"/>
    <col min="7944" max="7944" width="18" style="835" customWidth="1"/>
    <col min="7945" max="8192" width="9.1796875" style="835"/>
    <col min="8193" max="8193" width="6.26953125" style="835" customWidth="1"/>
    <col min="8194" max="8194" width="14.7265625" style="835" customWidth="1"/>
    <col min="8195" max="8195" width="19.7265625" style="835" customWidth="1"/>
    <col min="8196" max="8196" width="18.1796875" style="835" customWidth="1"/>
    <col min="8197" max="8197" width="17.453125" style="835" customWidth="1"/>
    <col min="8198" max="8198" width="10.7265625" style="835" customWidth="1"/>
    <col min="8199" max="8199" width="18.453125" style="835" customWidth="1"/>
    <col min="8200" max="8200" width="18" style="835" customWidth="1"/>
    <col min="8201" max="8448" width="9.1796875" style="835"/>
    <col min="8449" max="8449" width="6.26953125" style="835" customWidth="1"/>
    <col min="8450" max="8450" width="14.7265625" style="835" customWidth="1"/>
    <col min="8451" max="8451" width="19.7265625" style="835" customWidth="1"/>
    <col min="8452" max="8452" width="18.1796875" style="835" customWidth="1"/>
    <col min="8453" max="8453" width="17.453125" style="835" customWidth="1"/>
    <col min="8454" max="8454" width="10.7265625" style="835" customWidth="1"/>
    <col min="8455" max="8455" width="18.453125" style="835" customWidth="1"/>
    <col min="8456" max="8456" width="18" style="835" customWidth="1"/>
    <col min="8457" max="8704" width="9.1796875" style="835"/>
    <col min="8705" max="8705" width="6.26953125" style="835" customWidth="1"/>
    <col min="8706" max="8706" width="14.7265625" style="835" customWidth="1"/>
    <col min="8707" max="8707" width="19.7265625" style="835" customWidth="1"/>
    <col min="8708" max="8708" width="18.1796875" style="835" customWidth="1"/>
    <col min="8709" max="8709" width="17.453125" style="835" customWidth="1"/>
    <col min="8710" max="8710" width="10.7265625" style="835" customWidth="1"/>
    <col min="8711" max="8711" width="18.453125" style="835" customWidth="1"/>
    <col min="8712" max="8712" width="18" style="835" customWidth="1"/>
    <col min="8713" max="8960" width="9.1796875" style="835"/>
    <col min="8961" max="8961" width="6.26953125" style="835" customWidth="1"/>
    <col min="8962" max="8962" width="14.7265625" style="835" customWidth="1"/>
    <col min="8963" max="8963" width="19.7265625" style="835" customWidth="1"/>
    <col min="8964" max="8964" width="18.1796875" style="835" customWidth="1"/>
    <col min="8965" max="8965" width="17.453125" style="835" customWidth="1"/>
    <col min="8966" max="8966" width="10.7265625" style="835" customWidth="1"/>
    <col min="8967" max="8967" width="18.453125" style="835" customWidth="1"/>
    <col min="8968" max="8968" width="18" style="835" customWidth="1"/>
    <col min="8969" max="9216" width="9.1796875" style="835"/>
    <col min="9217" max="9217" width="6.26953125" style="835" customWidth="1"/>
    <col min="9218" max="9218" width="14.7265625" style="835" customWidth="1"/>
    <col min="9219" max="9219" width="19.7265625" style="835" customWidth="1"/>
    <col min="9220" max="9220" width="18.1796875" style="835" customWidth="1"/>
    <col min="9221" max="9221" width="17.453125" style="835" customWidth="1"/>
    <col min="9222" max="9222" width="10.7265625" style="835" customWidth="1"/>
    <col min="9223" max="9223" width="18.453125" style="835" customWidth="1"/>
    <col min="9224" max="9224" width="18" style="835" customWidth="1"/>
    <col min="9225" max="9472" width="9.1796875" style="835"/>
    <col min="9473" max="9473" width="6.26953125" style="835" customWidth="1"/>
    <col min="9474" max="9474" width="14.7265625" style="835" customWidth="1"/>
    <col min="9475" max="9475" width="19.7265625" style="835" customWidth="1"/>
    <col min="9476" max="9476" width="18.1796875" style="835" customWidth="1"/>
    <col min="9477" max="9477" width="17.453125" style="835" customWidth="1"/>
    <col min="9478" max="9478" width="10.7265625" style="835" customWidth="1"/>
    <col min="9479" max="9479" width="18.453125" style="835" customWidth="1"/>
    <col min="9480" max="9480" width="18" style="835" customWidth="1"/>
    <col min="9481" max="9728" width="9.1796875" style="835"/>
    <col min="9729" max="9729" width="6.26953125" style="835" customWidth="1"/>
    <col min="9730" max="9730" width="14.7265625" style="835" customWidth="1"/>
    <col min="9731" max="9731" width="19.7265625" style="835" customWidth="1"/>
    <col min="9732" max="9732" width="18.1796875" style="835" customWidth="1"/>
    <col min="9733" max="9733" width="17.453125" style="835" customWidth="1"/>
    <col min="9734" max="9734" width="10.7265625" style="835" customWidth="1"/>
    <col min="9735" max="9735" width="18.453125" style="835" customWidth="1"/>
    <col min="9736" max="9736" width="18" style="835" customWidth="1"/>
    <col min="9737" max="9984" width="9.1796875" style="835"/>
    <col min="9985" max="9985" width="6.26953125" style="835" customWidth="1"/>
    <col min="9986" max="9986" width="14.7265625" style="835" customWidth="1"/>
    <col min="9987" max="9987" width="19.7265625" style="835" customWidth="1"/>
    <col min="9988" max="9988" width="18.1796875" style="835" customWidth="1"/>
    <col min="9989" max="9989" width="17.453125" style="835" customWidth="1"/>
    <col min="9990" max="9990" width="10.7265625" style="835" customWidth="1"/>
    <col min="9991" max="9991" width="18.453125" style="835" customWidth="1"/>
    <col min="9992" max="9992" width="18" style="835" customWidth="1"/>
    <col min="9993" max="10240" width="9.1796875" style="835"/>
    <col min="10241" max="10241" width="6.26953125" style="835" customWidth="1"/>
    <col min="10242" max="10242" width="14.7265625" style="835" customWidth="1"/>
    <col min="10243" max="10243" width="19.7265625" style="835" customWidth="1"/>
    <col min="10244" max="10244" width="18.1796875" style="835" customWidth="1"/>
    <col min="10245" max="10245" width="17.453125" style="835" customWidth="1"/>
    <col min="10246" max="10246" width="10.7265625" style="835" customWidth="1"/>
    <col min="10247" max="10247" width="18.453125" style="835" customWidth="1"/>
    <col min="10248" max="10248" width="18" style="835" customWidth="1"/>
    <col min="10249" max="10496" width="9.1796875" style="835"/>
    <col min="10497" max="10497" width="6.26953125" style="835" customWidth="1"/>
    <col min="10498" max="10498" width="14.7265625" style="835" customWidth="1"/>
    <col min="10499" max="10499" width="19.7265625" style="835" customWidth="1"/>
    <col min="10500" max="10500" width="18.1796875" style="835" customWidth="1"/>
    <col min="10501" max="10501" width="17.453125" style="835" customWidth="1"/>
    <col min="10502" max="10502" width="10.7265625" style="835" customWidth="1"/>
    <col min="10503" max="10503" width="18.453125" style="835" customWidth="1"/>
    <col min="10504" max="10504" width="18" style="835" customWidth="1"/>
    <col min="10505" max="10752" width="9.1796875" style="835"/>
    <col min="10753" max="10753" width="6.26953125" style="835" customWidth="1"/>
    <col min="10754" max="10754" width="14.7265625" style="835" customWidth="1"/>
    <col min="10755" max="10755" width="19.7265625" style="835" customWidth="1"/>
    <col min="10756" max="10756" width="18.1796875" style="835" customWidth="1"/>
    <col min="10757" max="10757" width="17.453125" style="835" customWidth="1"/>
    <col min="10758" max="10758" width="10.7265625" style="835" customWidth="1"/>
    <col min="10759" max="10759" width="18.453125" style="835" customWidth="1"/>
    <col min="10760" max="10760" width="18" style="835" customWidth="1"/>
    <col min="10761" max="11008" width="9.1796875" style="835"/>
    <col min="11009" max="11009" width="6.26953125" style="835" customWidth="1"/>
    <col min="11010" max="11010" width="14.7265625" style="835" customWidth="1"/>
    <col min="11011" max="11011" width="19.7265625" style="835" customWidth="1"/>
    <col min="11012" max="11012" width="18.1796875" style="835" customWidth="1"/>
    <col min="11013" max="11013" width="17.453125" style="835" customWidth="1"/>
    <col min="11014" max="11014" width="10.7265625" style="835" customWidth="1"/>
    <col min="11015" max="11015" width="18.453125" style="835" customWidth="1"/>
    <col min="11016" max="11016" width="18" style="835" customWidth="1"/>
    <col min="11017" max="11264" width="9.1796875" style="835"/>
    <col min="11265" max="11265" width="6.26953125" style="835" customWidth="1"/>
    <col min="11266" max="11266" width="14.7265625" style="835" customWidth="1"/>
    <col min="11267" max="11267" width="19.7265625" style="835" customWidth="1"/>
    <col min="11268" max="11268" width="18.1796875" style="835" customWidth="1"/>
    <col min="11269" max="11269" width="17.453125" style="835" customWidth="1"/>
    <col min="11270" max="11270" width="10.7265625" style="835" customWidth="1"/>
    <col min="11271" max="11271" width="18.453125" style="835" customWidth="1"/>
    <col min="11272" max="11272" width="18" style="835" customWidth="1"/>
    <col min="11273" max="11520" width="9.1796875" style="835"/>
    <col min="11521" max="11521" width="6.26953125" style="835" customWidth="1"/>
    <col min="11522" max="11522" width="14.7265625" style="835" customWidth="1"/>
    <col min="11523" max="11523" width="19.7265625" style="835" customWidth="1"/>
    <col min="11524" max="11524" width="18.1796875" style="835" customWidth="1"/>
    <col min="11525" max="11525" width="17.453125" style="835" customWidth="1"/>
    <col min="11526" max="11526" width="10.7265625" style="835" customWidth="1"/>
    <col min="11527" max="11527" width="18.453125" style="835" customWidth="1"/>
    <col min="11528" max="11528" width="18" style="835" customWidth="1"/>
    <col min="11529" max="11776" width="9.1796875" style="835"/>
    <col min="11777" max="11777" width="6.26953125" style="835" customWidth="1"/>
    <col min="11778" max="11778" width="14.7265625" style="835" customWidth="1"/>
    <col min="11779" max="11779" width="19.7265625" style="835" customWidth="1"/>
    <col min="11780" max="11780" width="18.1796875" style="835" customWidth="1"/>
    <col min="11781" max="11781" width="17.453125" style="835" customWidth="1"/>
    <col min="11782" max="11782" width="10.7265625" style="835" customWidth="1"/>
    <col min="11783" max="11783" width="18.453125" style="835" customWidth="1"/>
    <col min="11784" max="11784" width="18" style="835" customWidth="1"/>
    <col min="11785" max="12032" width="9.1796875" style="835"/>
    <col min="12033" max="12033" width="6.26953125" style="835" customWidth="1"/>
    <col min="12034" max="12034" width="14.7265625" style="835" customWidth="1"/>
    <col min="12035" max="12035" width="19.7265625" style="835" customWidth="1"/>
    <col min="12036" max="12036" width="18.1796875" style="835" customWidth="1"/>
    <col min="12037" max="12037" width="17.453125" style="835" customWidth="1"/>
    <col min="12038" max="12038" width="10.7265625" style="835" customWidth="1"/>
    <col min="12039" max="12039" width="18.453125" style="835" customWidth="1"/>
    <col min="12040" max="12040" width="18" style="835" customWidth="1"/>
    <col min="12041" max="12288" width="9.1796875" style="835"/>
    <col min="12289" max="12289" width="6.26953125" style="835" customWidth="1"/>
    <col min="12290" max="12290" width="14.7265625" style="835" customWidth="1"/>
    <col min="12291" max="12291" width="19.7265625" style="835" customWidth="1"/>
    <col min="12292" max="12292" width="18.1796875" style="835" customWidth="1"/>
    <col min="12293" max="12293" width="17.453125" style="835" customWidth="1"/>
    <col min="12294" max="12294" width="10.7265625" style="835" customWidth="1"/>
    <col min="12295" max="12295" width="18.453125" style="835" customWidth="1"/>
    <col min="12296" max="12296" width="18" style="835" customWidth="1"/>
    <col min="12297" max="12544" width="9.1796875" style="835"/>
    <col min="12545" max="12545" width="6.26953125" style="835" customWidth="1"/>
    <col min="12546" max="12546" width="14.7265625" style="835" customWidth="1"/>
    <col min="12547" max="12547" width="19.7265625" style="835" customWidth="1"/>
    <col min="12548" max="12548" width="18.1796875" style="835" customWidth="1"/>
    <col min="12549" max="12549" width="17.453125" style="835" customWidth="1"/>
    <col min="12550" max="12550" width="10.7265625" style="835" customWidth="1"/>
    <col min="12551" max="12551" width="18.453125" style="835" customWidth="1"/>
    <col min="12552" max="12552" width="18" style="835" customWidth="1"/>
    <col min="12553" max="12800" width="9.1796875" style="835"/>
    <col min="12801" max="12801" width="6.26953125" style="835" customWidth="1"/>
    <col min="12802" max="12802" width="14.7265625" style="835" customWidth="1"/>
    <col min="12803" max="12803" width="19.7265625" style="835" customWidth="1"/>
    <col min="12804" max="12804" width="18.1796875" style="835" customWidth="1"/>
    <col min="12805" max="12805" width="17.453125" style="835" customWidth="1"/>
    <col min="12806" max="12806" width="10.7265625" style="835" customWidth="1"/>
    <col min="12807" max="12807" width="18.453125" style="835" customWidth="1"/>
    <col min="12808" max="12808" width="18" style="835" customWidth="1"/>
    <col min="12809" max="13056" width="9.1796875" style="835"/>
    <col min="13057" max="13057" width="6.26953125" style="835" customWidth="1"/>
    <col min="13058" max="13058" width="14.7265625" style="835" customWidth="1"/>
    <col min="13059" max="13059" width="19.7265625" style="835" customWidth="1"/>
    <col min="13060" max="13060" width="18.1796875" style="835" customWidth="1"/>
    <col min="13061" max="13061" width="17.453125" style="835" customWidth="1"/>
    <col min="13062" max="13062" width="10.7265625" style="835" customWidth="1"/>
    <col min="13063" max="13063" width="18.453125" style="835" customWidth="1"/>
    <col min="13064" max="13064" width="18" style="835" customWidth="1"/>
    <col min="13065" max="13312" width="9.1796875" style="835"/>
    <col min="13313" max="13313" width="6.26953125" style="835" customWidth="1"/>
    <col min="13314" max="13314" width="14.7265625" style="835" customWidth="1"/>
    <col min="13315" max="13315" width="19.7265625" style="835" customWidth="1"/>
    <col min="13316" max="13316" width="18.1796875" style="835" customWidth="1"/>
    <col min="13317" max="13317" width="17.453125" style="835" customWidth="1"/>
    <col min="13318" max="13318" width="10.7265625" style="835" customWidth="1"/>
    <col min="13319" max="13319" width="18.453125" style="835" customWidth="1"/>
    <col min="13320" max="13320" width="18" style="835" customWidth="1"/>
    <col min="13321" max="13568" width="9.1796875" style="835"/>
    <col min="13569" max="13569" width="6.26953125" style="835" customWidth="1"/>
    <col min="13570" max="13570" width="14.7265625" style="835" customWidth="1"/>
    <col min="13571" max="13571" width="19.7265625" style="835" customWidth="1"/>
    <col min="13572" max="13572" width="18.1796875" style="835" customWidth="1"/>
    <col min="13573" max="13573" width="17.453125" style="835" customWidth="1"/>
    <col min="13574" max="13574" width="10.7265625" style="835" customWidth="1"/>
    <col min="13575" max="13575" width="18.453125" style="835" customWidth="1"/>
    <col min="13576" max="13576" width="18" style="835" customWidth="1"/>
    <col min="13577" max="13824" width="9.1796875" style="835"/>
    <col min="13825" max="13825" width="6.26953125" style="835" customWidth="1"/>
    <col min="13826" max="13826" width="14.7265625" style="835" customWidth="1"/>
    <col min="13827" max="13827" width="19.7265625" style="835" customWidth="1"/>
    <col min="13828" max="13828" width="18.1796875" style="835" customWidth="1"/>
    <col min="13829" max="13829" width="17.453125" style="835" customWidth="1"/>
    <col min="13830" max="13830" width="10.7265625" style="835" customWidth="1"/>
    <col min="13831" max="13831" width="18.453125" style="835" customWidth="1"/>
    <col min="13832" max="13832" width="18" style="835" customWidth="1"/>
    <col min="13833" max="14080" width="9.1796875" style="835"/>
    <col min="14081" max="14081" width="6.26953125" style="835" customWidth="1"/>
    <col min="14082" max="14082" width="14.7265625" style="835" customWidth="1"/>
    <col min="14083" max="14083" width="19.7265625" style="835" customWidth="1"/>
    <col min="14084" max="14084" width="18.1796875" style="835" customWidth="1"/>
    <col min="14085" max="14085" width="17.453125" style="835" customWidth="1"/>
    <col min="14086" max="14086" width="10.7265625" style="835" customWidth="1"/>
    <col min="14087" max="14087" width="18.453125" style="835" customWidth="1"/>
    <col min="14088" max="14088" width="18" style="835" customWidth="1"/>
    <col min="14089" max="14336" width="9.1796875" style="835"/>
    <col min="14337" max="14337" width="6.26953125" style="835" customWidth="1"/>
    <col min="14338" max="14338" width="14.7265625" style="835" customWidth="1"/>
    <col min="14339" max="14339" width="19.7265625" style="835" customWidth="1"/>
    <col min="14340" max="14340" width="18.1796875" style="835" customWidth="1"/>
    <col min="14341" max="14341" width="17.453125" style="835" customWidth="1"/>
    <col min="14342" max="14342" width="10.7265625" style="835" customWidth="1"/>
    <col min="14343" max="14343" width="18.453125" style="835" customWidth="1"/>
    <col min="14344" max="14344" width="18" style="835" customWidth="1"/>
    <col min="14345" max="14592" width="9.1796875" style="835"/>
    <col min="14593" max="14593" width="6.26953125" style="835" customWidth="1"/>
    <col min="14594" max="14594" width="14.7265625" style="835" customWidth="1"/>
    <col min="14595" max="14595" width="19.7265625" style="835" customWidth="1"/>
    <col min="14596" max="14596" width="18.1796875" style="835" customWidth="1"/>
    <col min="14597" max="14597" width="17.453125" style="835" customWidth="1"/>
    <col min="14598" max="14598" width="10.7265625" style="835" customWidth="1"/>
    <col min="14599" max="14599" width="18.453125" style="835" customWidth="1"/>
    <col min="14600" max="14600" width="18" style="835" customWidth="1"/>
    <col min="14601" max="14848" width="9.1796875" style="835"/>
    <col min="14849" max="14849" width="6.26953125" style="835" customWidth="1"/>
    <col min="14850" max="14850" width="14.7265625" style="835" customWidth="1"/>
    <col min="14851" max="14851" width="19.7265625" style="835" customWidth="1"/>
    <col min="14852" max="14852" width="18.1796875" style="835" customWidth="1"/>
    <col min="14853" max="14853" width="17.453125" style="835" customWidth="1"/>
    <col min="14854" max="14854" width="10.7265625" style="835" customWidth="1"/>
    <col min="14855" max="14855" width="18.453125" style="835" customWidth="1"/>
    <col min="14856" max="14856" width="18" style="835" customWidth="1"/>
    <col min="14857" max="15104" width="9.1796875" style="835"/>
    <col min="15105" max="15105" width="6.26953125" style="835" customWidth="1"/>
    <col min="15106" max="15106" width="14.7265625" style="835" customWidth="1"/>
    <col min="15107" max="15107" width="19.7265625" style="835" customWidth="1"/>
    <col min="15108" max="15108" width="18.1796875" style="835" customWidth="1"/>
    <col min="15109" max="15109" width="17.453125" style="835" customWidth="1"/>
    <col min="15110" max="15110" width="10.7265625" style="835" customWidth="1"/>
    <col min="15111" max="15111" width="18.453125" style="835" customWidth="1"/>
    <col min="15112" max="15112" width="18" style="835" customWidth="1"/>
    <col min="15113" max="15360" width="9.1796875" style="835"/>
    <col min="15361" max="15361" width="6.26953125" style="835" customWidth="1"/>
    <col min="15362" max="15362" width="14.7265625" style="835" customWidth="1"/>
    <col min="15363" max="15363" width="19.7265625" style="835" customWidth="1"/>
    <col min="15364" max="15364" width="18.1796875" style="835" customWidth="1"/>
    <col min="15365" max="15365" width="17.453125" style="835" customWidth="1"/>
    <col min="15366" max="15366" width="10.7265625" style="835" customWidth="1"/>
    <col min="15367" max="15367" width="18.453125" style="835" customWidth="1"/>
    <col min="15368" max="15368" width="18" style="835" customWidth="1"/>
    <col min="15369" max="15616" width="9.1796875" style="835"/>
    <col min="15617" max="15617" width="6.26953125" style="835" customWidth="1"/>
    <col min="15618" max="15618" width="14.7265625" style="835" customWidth="1"/>
    <col min="15619" max="15619" width="19.7265625" style="835" customWidth="1"/>
    <col min="15620" max="15620" width="18.1796875" style="835" customWidth="1"/>
    <col min="15621" max="15621" width="17.453125" style="835" customWidth="1"/>
    <col min="15622" max="15622" width="10.7265625" style="835" customWidth="1"/>
    <col min="15623" max="15623" width="18.453125" style="835" customWidth="1"/>
    <col min="15624" max="15624" width="18" style="835" customWidth="1"/>
    <col min="15625" max="15872" width="9.1796875" style="835"/>
    <col min="15873" max="15873" width="6.26953125" style="835" customWidth="1"/>
    <col min="15874" max="15874" width="14.7265625" style="835" customWidth="1"/>
    <col min="15875" max="15875" width="19.7265625" style="835" customWidth="1"/>
    <col min="15876" max="15876" width="18.1796875" style="835" customWidth="1"/>
    <col min="15877" max="15877" width="17.453125" style="835" customWidth="1"/>
    <col min="15878" max="15878" width="10.7265625" style="835" customWidth="1"/>
    <col min="15879" max="15879" width="18.453125" style="835" customWidth="1"/>
    <col min="15880" max="15880" width="18" style="835" customWidth="1"/>
    <col min="15881" max="16128" width="9.1796875" style="835"/>
    <col min="16129" max="16129" width="6.26953125" style="835" customWidth="1"/>
    <col min="16130" max="16130" width="14.7265625" style="835" customWidth="1"/>
    <col min="16131" max="16131" width="19.7265625" style="835" customWidth="1"/>
    <col min="16132" max="16132" width="18.1796875" style="835" customWidth="1"/>
    <col min="16133" max="16133" width="17.453125" style="835" customWidth="1"/>
    <col min="16134" max="16134" width="10.7265625" style="835" customWidth="1"/>
    <col min="16135" max="16135" width="18.453125" style="835" customWidth="1"/>
    <col min="16136" max="16136" width="18" style="835" customWidth="1"/>
    <col min="16137" max="16384" width="9.1796875" style="835"/>
  </cols>
  <sheetData>
    <row r="1" spans="1:8" x14ac:dyDescent="0.35">
      <c r="A1" s="953"/>
      <c r="B1" s="953"/>
      <c r="C1" s="953"/>
      <c r="D1" s="827"/>
      <c r="F1" s="960" t="s">
        <v>3251</v>
      </c>
      <c r="G1" s="960"/>
      <c r="H1" s="960"/>
    </row>
    <row r="2" spans="1:8" x14ac:dyDescent="0.35">
      <c r="A2" s="953"/>
      <c r="B2" s="953"/>
      <c r="C2" s="953"/>
      <c r="D2" s="8"/>
      <c r="H2" s="828"/>
    </row>
    <row r="3" spans="1:8" x14ac:dyDescent="0.35">
      <c r="A3" s="750"/>
      <c r="B3" s="750"/>
      <c r="C3" s="750"/>
      <c r="D3" s="8"/>
      <c r="H3" s="828"/>
    </row>
    <row r="4" spans="1:8" s="836" customFormat="1" ht="18.5" x14ac:dyDescent="0.45">
      <c r="A4" s="850" t="s">
        <v>3252</v>
      </c>
      <c r="B4" s="850"/>
      <c r="C4" s="850"/>
      <c r="D4" s="850"/>
      <c r="E4" s="850"/>
      <c r="F4" s="850"/>
      <c r="G4" s="850"/>
      <c r="H4" s="850"/>
    </row>
    <row r="5" spans="1:8" s="751" customFormat="1" x14ac:dyDescent="0.35">
      <c r="A5" s="938" t="str">
        <f>'NĐ 31- Biểu 59'!A5:Z5</f>
        <v>(Kèm theo Quyết đinh số 892/QĐ-UBND ngày 07/4/2026 của UBND xã Đoàn Đào)</v>
      </c>
      <c r="B5" s="938"/>
      <c r="C5" s="938"/>
      <c r="D5" s="938"/>
      <c r="E5" s="938"/>
      <c r="F5" s="938"/>
      <c r="G5" s="938"/>
      <c r="H5" s="938"/>
    </row>
    <row r="6" spans="1:8" x14ac:dyDescent="0.35">
      <c r="G6" s="958" t="s">
        <v>191</v>
      </c>
      <c r="H6" s="958"/>
    </row>
    <row r="7" spans="1:8" s="751" customFormat="1" ht="23.5" customHeight="1" x14ac:dyDescent="0.35">
      <c r="A7" s="950" t="s">
        <v>51</v>
      </c>
      <c r="B7" s="950" t="s">
        <v>536</v>
      </c>
      <c r="C7" s="959" t="s">
        <v>3253</v>
      </c>
      <c r="D7" s="959" t="s">
        <v>286</v>
      </c>
      <c r="E7" s="959"/>
      <c r="F7" s="959"/>
      <c r="G7" s="959"/>
      <c r="H7" s="959"/>
    </row>
    <row r="8" spans="1:8" s="751" customFormat="1" ht="99" customHeight="1" x14ac:dyDescent="0.35">
      <c r="A8" s="950"/>
      <c r="B8" s="950"/>
      <c r="C8" s="959"/>
      <c r="D8" s="829" t="s">
        <v>3254</v>
      </c>
      <c r="E8" s="829" t="s">
        <v>3255</v>
      </c>
      <c r="F8" s="829" t="s">
        <v>3256</v>
      </c>
      <c r="G8" s="829" t="s">
        <v>418</v>
      </c>
      <c r="H8" s="829" t="s">
        <v>3257</v>
      </c>
    </row>
    <row r="9" spans="1:8" s="756" customFormat="1" ht="20.5" customHeight="1" x14ac:dyDescent="0.35">
      <c r="A9" s="830" t="s">
        <v>61</v>
      </c>
      <c r="B9" s="830" t="s">
        <v>62</v>
      </c>
      <c r="C9" s="831" t="s">
        <v>265</v>
      </c>
      <c r="D9" s="831" t="s">
        <v>266</v>
      </c>
      <c r="E9" s="831" t="s">
        <v>267</v>
      </c>
      <c r="F9" s="831" t="s">
        <v>268</v>
      </c>
      <c r="G9" s="831" t="s">
        <v>269</v>
      </c>
      <c r="H9" s="831" t="s">
        <v>270</v>
      </c>
    </row>
    <row r="10" spans="1:8" s="752" customFormat="1" ht="30" customHeight="1" x14ac:dyDescent="0.35">
      <c r="A10" s="757">
        <v>1</v>
      </c>
      <c r="B10" s="832" t="s">
        <v>570</v>
      </c>
      <c r="C10" s="833">
        <f>SUM(D10:H10)</f>
        <v>330219727980</v>
      </c>
      <c r="D10" s="833">
        <f>'NĐ31- Biểu 48- cân đối 2025'!D11</f>
        <v>142061545734</v>
      </c>
      <c r="E10" s="833">
        <f>'NĐ31- Biểu 48- cân đối 2025'!D14</f>
        <v>175837855259</v>
      </c>
      <c r="F10" s="833"/>
      <c r="G10" s="833">
        <f>'NĐ31- Biểu 48- cân đối 2025'!D19</f>
        <v>7603109691</v>
      </c>
      <c r="H10" s="833">
        <f>'NĐ31- Biểu 48- cân đối 2025'!D18</f>
        <v>4717217296</v>
      </c>
    </row>
    <row r="11" spans="1:8" ht="15.75" customHeight="1" x14ac:dyDescent="0.35"/>
  </sheetData>
  <mergeCells count="10">
    <mergeCell ref="A1:C1"/>
    <mergeCell ref="F1:H1"/>
    <mergeCell ref="A2:C2"/>
    <mergeCell ref="A4:H4"/>
    <mergeCell ref="A5:H5"/>
    <mergeCell ref="G6:H6"/>
    <mergeCell ref="A7:A8"/>
    <mergeCell ref="B7:B8"/>
    <mergeCell ref="C7:C8"/>
    <mergeCell ref="D7:H7"/>
  </mergeCells>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39"/>
  <sheetViews>
    <sheetView topLeftCell="A5" workbookViewId="0">
      <selection activeCell="G20" sqref="G20"/>
    </sheetView>
  </sheetViews>
  <sheetFormatPr defaultColWidth="10.453125" defaultRowHeight="14" x14ac:dyDescent="0.35"/>
  <cols>
    <col min="1" max="1" width="38" style="3" customWidth="1"/>
    <col min="2" max="2" width="19.453125" style="3" customWidth="1"/>
    <col min="3" max="3" width="9.81640625" style="3" customWidth="1"/>
    <col min="4" max="4" width="18.54296875" style="3" customWidth="1"/>
    <col min="5" max="5" width="18.81640625" style="3" bestFit="1" customWidth="1"/>
    <col min="6" max="6" width="33" style="4" customWidth="1"/>
    <col min="7" max="7" width="19" style="5" customWidth="1"/>
    <col min="8" max="8" width="10.26953125" style="66" customWidth="1"/>
    <col min="9" max="9" width="18.54296875" style="66" customWidth="1"/>
    <col min="10" max="10" width="17.7265625" style="66" customWidth="1"/>
    <col min="11" max="11" width="20.54296875" style="6" customWidth="1"/>
    <col min="12" max="12" width="23.54296875" style="6" customWidth="1"/>
    <col min="13" max="256" width="10.453125" style="3"/>
    <col min="257" max="257" width="38" style="3" customWidth="1"/>
    <col min="258" max="258" width="19.453125" style="3" customWidth="1"/>
    <col min="259" max="259" width="9.81640625" style="3" customWidth="1"/>
    <col min="260" max="260" width="19.7265625" style="3" customWidth="1"/>
    <col min="261" max="261" width="18.81640625" style="3" bestFit="1" customWidth="1"/>
    <col min="262" max="262" width="33" style="3" customWidth="1"/>
    <col min="263" max="263" width="20.7265625" style="3" bestFit="1" customWidth="1"/>
    <col min="264" max="264" width="10.26953125" style="3" customWidth="1"/>
    <col min="265" max="265" width="19.26953125" style="3" customWidth="1"/>
    <col min="266" max="266" width="17.26953125" style="3" customWidth="1"/>
    <col min="267" max="267" width="20.54296875" style="3" customWidth="1"/>
    <col min="268" max="268" width="23.54296875" style="3" customWidth="1"/>
    <col min="269" max="512" width="10.453125" style="3"/>
    <col min="513" max="513" width="38" style="3" customWidth="1"/>
    <col min="514" max="514" width="19.453125" style="3" customWidth="1"/>
    <col min="515" max="515" width="9.81640625" style="3" customWidth="1"/>
    <col min="516" max="516" width="19.7265625" style="3" customWidth="1"/>
    <col min="517" max="517" width="18.81640625" style="3" bestFit="1" customWidth="1"/>
    <col min="518" max="518" width="33" style="3" customWidth="1"/>
    <col min="519" max="519" width="20.7265625" style="3" bestFit="1" customWidth="1"/>
    <col min="520" max="520" width="10.26953125" style="3" customWidth="1"/>
    <col min="521" max="521" width="19.26953125" style="3" customWidth="1"/>
    <col min="522" max="522" width="17.26953125" style="3" customWidth="1"/>
    <col min="523" max="523" width="20.54296875" style="3" customWidth="1"/>
    <col min="524" max="524" width="23.54296875" style="3" customWidth="1"/>
    <col min="525" max="768" width="10.453125" style="3"/>
    <col min="769" max="769" width="38" style="3" customWidth="1"/>
    <col min="770" max="770" width="19.453125" style="3" customWidth="1"/>
    <col min="771" max="771" width="9.81640625" style="3" customWidth="1"/>
    <col min="772" max="772" width="19.7265625" style="3" customWidth="1"/>
    <col min="773" max="773" width="18.81640625" style="3" bestFit="1" customWidth="1"/>
    <col min="774" max="774" width="33" style="3" customWidth="1"/>
    <col min="775" max="775" width="20.7265625" style="3" bestFit="1" customWidth="1"/>
    <col min="776" max="776" width="10.26953125" style="3" customWidth="1"/>
    <col min="777" max="777" width="19.26953125" style="3" customWidth="1"/>
    <col min="778" max="778" width="17.26953125" style="3" customWidth="1"/>
    <col min="779" max="779" width="20.54296875" style="3" customWidth="1"/>
    <col min="780" max="780" width="23.54296875" style="3" customWidth="1"/>
    <col min="781" max="1024" width="10.453125" style="3"/>
    <col min="1025" max="1025" width="38" style="3" customWidth="1"/>
    <col min="1026" max="1026" width="19.453125" style="3" customWidth="1"/>
    <col min="1027" max="1027" width="9.81640625" style="3" customWidth="1"/>
    <col min="1028" max="1028" width="19.7265625" style="3" customWidth="1"/>
    <col min="1029" max="1029" width="18.81640625" style="3" bestFit="1" customWidth="1"/>
    <col min="1030" max="1030" width="33" style="3" customWidth="1"/>
    <col min="1031" max="1031" width="20.7265625" style="3" bestFit="1" customWidth="1"/>
    <col min="1032" max="1032" width="10.26953125" style="3" customWidth="1"/>
    <col min="1033" max="1033" width="19.26953125" style="3" customWidth="1"/>
    <col min="1034" max="1034" width="17.26953125" style="3" customWidth="1"/>
    <col min="1035" max="1035" width="20.54296875" style="3" customWidth="1"/>
    <col min="1036" max="1036" width="23.54296875" style="3" customWidth="1"/>
    <col min="1037" max="1280" width="10.453125" style="3"/>
    <col min="1281" max="1281" width="38" style="3" customWidth="1"/>
    <col min="1282" max="1282" width="19.453125" style="3" customWidth="1"/>
    <col min="1283" max="1283" width="9.81640625" style="3" customWidth="1"/>
    <col min="1284" max="1284" width="19.7265625" style="3" customWidth="1"/>
    <col min="1285" max="1285" width="18.81640625" style="3" bestFit="1" customWidth="1"/>
    <col min="1286" max="1286" width="33" style="3" customWidth="1"/>
    <col min="1287" max="1287" width="20.7265625" style="3" bestFit="1" customWidth="1"/>
    <col min="1288" max="1288" width="10.26953125" style="3" customWidth="1"/>
    <col min="1289" max="1289" width="19.26953125" style="3" customWidth="1"/>
    <col min="1290" max="1290" width="17.26953125" style="3" customWidth="1"/>
    <col min="1291" max="1291" width="20.54296875" style="3" customWidth="1"/>
    <col min="1292" max="1292" width="23.54296875" style="3" customWidth="1"/>
    <col min="1293" max="1536" width="10.453125" style="3"/>
    <col min="1537" max="1537" width="38" style="3" customWidth="1"/>
    <col min="1538" max="1538" width="19.453125" style="3" customWidth="1"/>
    <col min="1539" max="1539" width="9.81640625" style="3" customWidth="1"/>
    <col min="1540" max="1540" width="19.7265625" style="3" customWidth="1"/>
    <col min="1541" max="1541" width="18.81640625" style="3" bestFit="1" customWidth="1"/>
    <col min="1542" max="1542" width="33" style="3" customWidth="1"/>
    <col min="1543" max="1543" width="20.7265625" style="3" bestFit="1" customWidth="1"/>
    <col min="1544" max="1544" width="10.26953125" style="3" customWidth="1"/>
    <col min="1545" max="1545" width="19.26953125" style="3" customWidth="1"/>
    <col min="1546" max="1546" width="17.26953125" style="3" customWidth="1"/>
    <col min="1547" max="1547" width="20.54296875" style="3" customWidth="1"/>
    <col min="1548" max="1548" width="23.54296875" style="3" customWidth="1"/>
    <col min="1549" max="1792" width="10.453125" style="3"/>
    <col min="1793" max="1793" width="38" style="3" customWidth="1"/>
    <col min="1794" max="1794" width="19.453125" style="3" customWidth="1"/>
    <col min="1795" max="1795" width="9.81640625" style="3" customWidth="1"/>
    <col min="1796" max="1796" width="19.7265625" style="3" customWidth="1"/>
    <col min="1797" max="1797" width="18.81640625" style="3" bestFit="1" customWidth="1"/>
    <col min="1798" max="1798" width="33" style="3" customWidth="1"/>
    <col min="1799" max="1799" width="20.7265625" style="3" bestFit="1" customWidth="1"/>
    <col min="1800" max="1800" width="10.26953125" style="3" customWidth="1"/>
    <col min="1801" max="1801" width="19.26953125" style="3" customWidth="1"/>
    <col min="1802" max="1802" width="17.26953125" style="3" customWidth="1"/>
    <col min="1803" max="1803" width="20.54296875" style="3" customWidth="1"/>
    <col min="1804" max="1804" width="23.54296875" style="3" customWidth="1"/>
    <col min="1805" max="2048" width="10.453125" style="3"/>
    <col min="2049" max="2049" width="38" style="3" customWidth="1"/>
    <col min="2050" max="2050" width="19.453125" style="3" customWidth="1"/>
    <col min="2051" max="2051" width="9.81640625" style="3" customWidth="1"/>
    <col min="2052" max="2052" width="19.7265625" style="3" customWidth="1"/>
    <col min="2053" max="2053" width="18.81640625" style="3" bestFit="1" customWidth="1"/>
    <col min="2054" max="2054" width="33" style="3" customWidth="1"/>
    <col min="2055" max="2055" width="20.7265625" style="3" bestFit="1" customWidth="1"/>
    <col min="2056" max="2056" width="10.26953125" style="3" customWidth="1"/>
    <col min="2057" max="2057" width="19.26953125" style="3" customWidth="1"/>
    <col min="2058" max="2058" width="17.26953125" style="3" customWidth="1"/>
    <col min="2059" max="2059" width="20.54296875" style="3" customWidth="1"/>
    <col min="2060" max="2060" width="23.54296875" style="3" customWidth="1"/>
    <col min="2061" max="2304" width="10.453125" style="3"/>
    <col min="2305" max="2305" width="38" style="3" customWidth="1"/>
    <col min="2306" max="2306" width="19.453125" style="3" customWidth="1"/>
    <col min="2307" max="2307" width="9.81640625" style="3" customWidth="1"/>
    <col min="2308" max="2308" width="19.7265625" style="3" customWidth="1"/>
    <col min="2309" max="2309" width="18.81640625" style="3" bestFit="1" customWidth="1"/>
    <col min="2310" max="2310" width="33" style="3" customWidth="1"/>
    <col min="2311" max="2311" width="20.7265625" style="3" bestFit="1" customWidth="1"/>
    <col min="2312" max="2312" width="10.26953125" style="3" customWidth="1"/>
    <col min="2313" max="2313" width="19.26953125" style="3" customWidth="1"/>
    <col min="2314" max="2314" width="17.26953125" style="3" customWidth="1"/>
    <col min="2315" max="2315" width="20.54296875" style="3" customWidth="1"/>
    <col min="2316" max="2316" width="23.54296875" style="3" customWidth="1"/>
    <col min="2317" max="2560" width="10.453125" style="3"/>
    <col min="2561" max="2561" width="38" style="3" customWidth="1"/>
    <col min="2562" max="2562" width="19.453125" style="3" customWidth="1"/>
    <col min="2563" max="2563" width="9.81640625" style="3" customWidth="1"/>
    <col min="2564" max="2564" width="19.7265625" style="3" customWidth="1"/>
    <col min="2565" max="2565" width="18.81640625" style="3" bestFit="1" customWidth="1"/>
    <col min="2566" max="2566" width="33" style="3" customWidth="1"/>
    <col min="2567" max="2567" width="20.7265625" style="3" bestFit="1" customWidth="1"/>
    <col min="2568" max="2568" width="10.26953125" style="3" customWidth="1"/>
    <col min="2569" max="2569" width="19.26953125" style="3" customWidth="1"/>
    <col min="2570" max="2570" width="17.26953125" style="3" customWidth="1"/>
    <col min="2571" max="2571" width="20.54296875" style="3" customWidth="1"/>
    <col min="2572" max="2572" width="23.54296875" style="3" customWidth="1"/>
    <col min="2573" max="2816" width="10.453125" style="3"/>
    <col min="2817" max="2817" width="38" style="3" customWidth="1"/>
    <col min="2818" max="2818" width="19.453125" style="3" customWidth="1"/>
    <col min="2819" max="2819" width="9.81640625" style="3" customWidth="1"/>
    <col min="2820" max="2820" width="19.7265625" style="3" customWidth="1"/>
    <col min="2821" max="2821" width="18.81640625" style="3" bestFit="1" customWidth="1"/>
    <col min="2822" max="2822" width="33" style="3" customWidth="1"/>
    <col min="2823" max="2823" width="20.7265625" style="3" bestFit="1" customWidth="1"/>
    <col min="2824" max="2824" width="10.26953125" style="3" customWidth="1"/>
    <col min="2825" max="2825" width="19.26953125" style="3" customWidth="1"/>
    <col min="2826" max="2826" width="17.26953125" style="3" customWidth="1"/>
    <col min="2827" max="2827" width="20.54296875" style="3" customWidth="1"/>
    <col min="2828" max="2828" width="23.54296875" style="3" customWidth="1"/>
    <col min="2829" max="3072" width="10.453125" style="3"/>
    <col min="3073" max="3073" width="38" style="3" customWidth="1"/>
    <col min="3074" max="3074" width="19.453125" style="3" customWidth="1"/>
    <col min="3075" max="3075" width="9.81640625" style="3" customWidth="1"/>
    <col min="3076" max="3076" width="19.7265625" style="3" customWidth="1"/>
    <col min="3077" max="3077" width="18.81640625" style="3" bestFit="1" customWidth="1"/>
    <col min="3078" max="3078" width="33" style="3" customWidth="1"/>
    <col min="3079" max="3079" width="20.7265625" style="3" bestFit="1" customWidth="1"/>
    <col min="3080" max="3080" width="10.26953125" style="3" customWidth="1"/>
    <col min="3081" max="3081" width="19.26953125" style="3" customWidth="1"/>
    <col min="3082" max="3082" width="17.26953125" style="3" customWidth="1"/>
    <col min="3083" max="3083" width="20.54296875" style="3" customWidth="1"/>
    <col min="3084" max="3084" width="23.54296875" style="3" customWidth="1"/>
    <col min="3085" max="3328" width="10.453125" style="3"/>
    <col min="3329" max="3329" width="38" style="3" customWidth="1"/>
    <col min="3330" max="3330" width="19.453125" style="3" customWidth="1"/>
    <col min="3331" max="3331" width="9.81640625" style="3" customWidth="1"/>
    <col min="3332" max="3332" width="19.7265625" style="3" customWidth="1"/>
    <col min="3333" max="3333" width="18.81640625" style="3" bestFit="1" customWidth="1"/>
    <col min="3334" max="3334" width="33" style="3" customWidth="1"/>
    <col min="3335" max="3335" width="20.7265625" style="3" bestFit="1" customWidth="1"/>
    <col min="3336" max="3336" width="10.26953125" style="3" customWidth="1"/>
    <col min="3337" max="3337" width="19.26953125" style="3" customWidth="1"/>
    <col min="3338" max="3338" width="17.26953125" style="3" customWidth="1"/>
    <col min="3339" max="3339" width="20.54296875" style="3" customWidth="1"/>
    <col min="3340" max="3340" width="23.54296875" style="3" customWidth="1"/>
    <col min="3341" max="3584" width="10.453125" style="3"/>
    <col min="3585" max="3585" width="38" style="3" customWidth="1"/>
    <col min="3586" max="3586" width="19.453125" style="3" customWidth="1"/>
    <col min="3587" max="3587" width="9.81640625" style="3" customWidth="1"/>
    <col min="3588" max="3588" width="19.7265625" style="3" customWidth="1"/>
    <col min="3589" max="3589" width="18.81640625" style="3" bestFit="1" customWidth="1"/>
    <col min="3590" max="3590" width="33" style="3" customWidth="1"/>
    <col min="3591" max="3591" width="20.7265625" style="3" bestFit="1" customWidth="1"/>
    <col min="3592" max="3592" width="10.26953125" style="3" customWidth="1"/>
    <col min="3593" max="3593" width="19.26953125" style="3" customWidth="1"/>
    <col min="3594" max="3594" width="17.26953125" style="3" customWidth="1"/>
    <col min="3595" max="3595" width="20.54296875" style="3" customWidth="1"/>
    <col min="3596" max="3596" width="23.54296875" style="3" customWidth="1"/>
    <col min="3597" max="3840" width="10.453125" style="3"/>
    <col min="3841" max="3841" width="38" style="3" customWidth="1"/>
    <col min="3842" max="3842" width="19.453125" style="3" customWidth="1"/>
    <col min="3843" max="3843" width="9.81640625" style="3" customWidth="1"/>
    <col min="3844" max="3844" width="19.7265625" style="3" customWidth="1"/>
    <col min="3845" max="3845" width="18.81640625" style="3" bestFit="1" customWidth="1"/>
    <col min="3846" max="3846" width="33" style="3" customWidth="1"/>
    <col min="3847" max="3847" width="20.7265625" style="3" bestFit="1" customWidth="1"/>
    <col min="3848" max="3848" width="10.26953125" style="3" customWidth="1"/>
    <col min="3849" max="3849" width="19.26953125" style="3" customWidth="1"/>
    <col min="3850" max="3850" width="17.26953125" style="3" customWidth="1"/>
    <col min="3851" max="3851" width="20.54296875" style="3" customWidth="1"/>
    <col min="3852" max="3852" width="23.54296875" style="3" customWidth="1"/>
    <col min="3853" max="4096" width="10.453125" style="3"/>
    <col min="4097" max="4097" width="38" style="3" customWidth="1"/>
    <col min="4098" max="4098" width="19.453125" style="3" customWidth="1"/>
    <col min="4099" max="4099" width="9.81640625" style="3" customWidth="1"/>
    <col min="4100" max="4100" width="19.7265625" style="3" customWidth="1"/>
    <col min="4101" max="4101" width="18.81640625" style="3" bestFit="1" customWidth="1"/>
    <col min="4102" max="4102" width="33" style="3" customWidth="1"/>
    <col min="4103" max="4103" width="20.7265625" style="3" bestFit="1" customWidth="1"/>
    <col min="4104" max="4104" width="10.26953125" style="3" customWidth="1"/>
    <col min="4105" max="4105" width="19.26953125" style="3" customWidth="1"/>
    <col min="4106" max="4106" width="17.26953125" style="3" customWidth="1"/>
    <col min="4107" max="4107" width="20.54296875" style="3" customWidth="1"/>
    <col min="4108" max="4108" width="23.54296875" style="3" customWidth="1"/>
    <col min="4109" max="4352" width="10.453125" style="3"/>
    <col min="4353" max="4353" width="38" style="3" customWidth="1"/>
    <col min="4354" max="4354" width="19.453125" style="3" customWidth="1"/>
    <col min="4355" max="4355" width="9.81640625" style="3" customWidth="1"/>
    <col min="4356" max="4356" width="19.7265625" style="3" customWidth="1"/>
    <col min="4357" max="4357" width="18.81640625" style="3" bestFit="1" customWidth="1"/>
    <col min="4358" max="4358" width="33" style="3" customWidth="1"/>
    <col min="4359" max="4359" width="20.7265625" style="3" bestFit="1" customWidth="1"/>
    <col min="4360" max="4360" width="10.26953125" style="3" customWidth="1"/>
    <col min="4361" max="4361" width="19.26953125" style="3" customWidth="1"/>
    <col min="4362" max="4362" width="17.26953125" style="3" customWidth="1"/>
    <col min="4363" max="4363" width="20.54296875" style="3" customWidth="1"/>
    <col min="4364" max="4364" width="23.54296875" style="3" customWidth="1"/>
    <col min="4365" max="4608" width="10.453125" style="3"/>
    <col min="4609" max="4609" width="38" style="3" customWidth="1"/>
    <col min="4610" max="4610" width="19.453125" style="3" customWidth="1"/>
    <col min="4611" max="4611" width="9.81640625" style="3" customWidth="1"/>
    <col min="4612" max="4612" width="19.7265625" style="3" customWidth="1"/>
    <col min="4613" max="4613" width="18.81640625" style="3" bestFit="1" customWidth="1"/>
    <col min="4614" max="4614" width="33" style="3" customWidth="1"/>
    <col min="4615" max="4615" width="20.7265625" style="3" bestFit="1" customWidth="1"/>
    <col min="4616" max="4616" width="10.26953125" style="3" customWidth="1"/>
    <col min="4617" max="4617" width="19.26953125" style="3" customWidth="1"/>
    <col min="4618" max="4618" width="17.26953125" style="3" customWidth="1"/>
    <col min="4619" max="4619" width="20.54296875" style="3" customWidth="1"/>
    <col min="4620" max="4620" width="23.54296875" style="3" customWidth="1"/>
    <col min="4621" max="4864" width="10.453125" style="3"/>
    <col min="4865" max="4865" width="38" style="3" customWidth="1"/>
    <col min="4866" max="4866" width="19.453125" style="3" customWidth="1"/>
    <col min="4867" max="4867" width="9.81640625" style="3" customWidth="1"/>
    <col min="4868" max="4868" width="19.7265625" style="3" customWidth="1"/>
    <col min="4869" max="4869" width="18.81640625" style="3" bestFit="1" customWidth="1"/>
    <col min="4870" max="4870" width="33" style="3" customWidth="1"/>
    <col min="4871" max="4871" width="20.7265625" style="3" bestFit="1" customWidth="1"/>
    <col min="4872" max="4872" width="10.26953125" style="3" customWidth="1"/>
    <col min="4873" max="4873" width="19.26953125" style="3" customWidth="1"/>
    <col min="4874" max="4874" width="17.26953125" style="3" customWidth="1"/>
    <col min="4875" max="4875" width="20.54296875" style="3" customWidth="1"/>
    <col min="4876" max="4876" width="23.54296875" style="3" customWidth="1"/>
    <col min="4877" max="5120" width="10.453125" style="3"/>
    <col min="5121" max="5121" width="38" style="3" customWidth="1"/>
    <col min="5122" max="5122" width="19.453125" style="3" customWidth="1"/>
    <col min="5123" max="5123" width="9.81640625" style="3" customWidth="1"/>
    <col min="5124" max="5124" width="19.7265625" style="3" customWidth="1"/>
    <col min="5125" max="5125" width="18.81640625" style="3" bestFit="1" customWidth="1"/>
    <col min="5126" max="5126" width="33" style="3" customWidth="1"/>
    <col min="5127" max="5127" width="20.7265625" style="3" bestFit="1" customWidth="1"/>
    <col min="5128" max="5128" width="10.26953125" style="3" customWidth="1"/>
    <col min="5129" max="5129" width="19.26953125" style="3" customWidth="1"/>
    <col min="5130" max="5130" width="17.26953125" style="3" customWidth="1"/>
    <col min="5131" max="5131" width="20.54296875" style="3" customWidth="1"/>
    <col min="5132" max="5132" width="23.54296875" style="3" customWidth="1"/>
    <col min="5133" max="5376" width="10.453125" style="3"/>
    <col min="5377" max="5377" width="38" style="3" customWidth="1"/>
    <col min="5378" max="5378" width="19.453125" style="3" customWidth="1"/>
    <col min="5379" max="5379" width="9.81640625" style="3" customWidth="1"/>
    <col min="5380" max="5380" width="19.7265625" style="3" customWidth="1"/>
    <col min="5381" max="5381" width="18.81640625" style="3" bestFit="1" customWidth="1"/>
    <col min="5382" max="5382" width="33" style="3" customWidth="1"/>
    <col min="5383" max="5383" width="20.7265625" style="3" bestFit="1" customWidth="1"/>
    <col min="5384" max="5384" width="10.26953125" style="3" customWidth="1"/>
    <col min="5385" max="5385" width="19.26953125" style="3" customWidth="1"/>
    <col min="5386" max="5386" width="17.26953125" style="3" customWidth="1"/>
    <col min="5387" max="5387" width="20.54296875" style="3" customWidth="1"/>
    <col min="5388" max="5388" width="23.54296875" style="3" customWidth="1"/>
    <col min="5389" max="5632" width="10.453125" style="3"/>
    <col min="5633" max="5633" width="38" style="3" customWidth="1"/>
    <col min="5634" max="5634" width="19.453125" style="3" customWidth="1"/>
    <col min="5635" max="5635" width="9.81640625" style="3" customWidth="1"/>
    <col min="5636" max="5636" width="19.7265625" style="3" customWidth="1"/>
    <col min="5637" max="5637" width="18.81640625" style="3" bestFit="1" customWidth="1"/>
    <col min="5638" max="5638" width="33" style="3" customWidth="1"/>
    <col min="5639" max="5639" width="20.7265625" style="3" bestFit="1" customWidth="1"/>
    <col min="5640" max="5640" width="10.26953125" style="3" customWidth="1"/>
    <col min="5641" max="5641" width="19.26953125" style="3" customWidth="1"/>
    <col min="5642" max="5642" width="17.26953125" style="3" customWidth="1"/>
    <col min="5643" max="5643" width="20.54296875" style="3" customWidth="1"/>
    <col min="5644" max="5644" width="23.54296875" style="3" customWidth="1"/>
    <col min="5645" max="5888" width="10.453125" style="3"/>
    <col min="5889" max="5889" width="38" style="3" customWidth="1"/>
    <col min="5890" max="5890" width="19.453125" style="3" customWidth="1"/>
    <col min="5891" max="5891" width="9.81640625" style="3" customWidth="1"/>
    <col min="5892" max="5892" width="19.7265625" style="3" customWidth="1"/>
    <col min="5893" max="5893" width="18.81640625" style="3" bestFit="1" customWidth="1"/>
    <col min="5894" max="5894" width="33" style="3" customWidth="1"/>
    <col min="5895" max="5895" width="20.7265625" style="3" bestFit="1" customWidth="1"/>
    <col min="5896" max="5896" width="10.26953125" style="3" customWidth="1"/>
    <col min="5897" max="5897" width="19.26953125" style="3" customWidth="1"/>
    <col min="5898" max="5898" width="17.26953125" style="3" customWidth="1"/>
    <col min="5899" max="5899" width="20.54296875" style="3" customWidth="1"/>
    <col min="5900" max="5900" width="23.54296875" style="3" customWidth="1"/>
    <col min="5901" max="6144" width="10.453125" style="3"/>
    <col min="6145" max="6145" width="38" style="3" customWidth="1"/>
    <col min="6146" max="6146" width="19.453125" style="3" customWidth="1"/>
    <col min="6147" max="6147" width="9.81640625" style="3" customWidth="1"/>
    <col min="6148" max="6148" width="19.7265625" style="3" customWidth="1"/>
    <col min="6149" max="6149" width="18.81640625" style="3" bestFit="1" customWidth="1"/>
    <col min="6150" max="6150" width="33" style="3" customWidth="1"/>
    <col min="6151" max="6151" width="20.7265625" style="3" bestFit="1" customWidth="1"/>
    <col min="6152" max="6152" width="10.26953125" style="3" customWidth="1"/>
    <col min="6153" max="6153" width="19.26953125" style="3" customWidth="1"/>
    <col min="6154" max="6154" width="17.26953125" style="3" customWidth="1"/>
    <col min="6155" max="6155" width="20.54296875" style="3" customWidth="1"/>
    <col min="6156" max="6156" width="23.54296875" style="3" customWidth="1"/>
    <col min="6157" max="6400" width="10.453125" style="3"/>
    <col min="6401" max="6401" width="38" style="3" customWidth="1"/>
    <col min="6402" max="6402" width="19.453125" style="3" customWidth="1"/>
    <col min="6403" max="6403" width="9.81640625" style="3" customWidth="1"/>
    <col min="6404" max="6404" width="19.7265625" style="3" customWidth="1"/>
    <col min="6405" max="6405" width="18.81640625" style="3" bestFit="1" customWidth="1"/>
    <col min="6406" max="6406" width="33" style="3" customWidth="1"/>
    <col min="6407" max="6407" width="20.7265625" style="3" bestFit="1" customWidth="1"/>
    <col min="6408" max="6408" width="10.26953125" style="3" customWidth="1"/>
    <col min="6409" max="6409" width="19.26953125" style="3" customWidth="1"/>
    <col min="6410" max="6410" width="17.26953125" style="3" customWidth="1"/>
    <col min="6411" max="6411" width="20.54296875" style="3" customWidth="1"/>
    <col min="6412" max="6412" width="23.54296875" style="3" customWidth="1"/>
    <col min="6413" max="6656" width="10.453125" style="3"/>
    <col min="6657" max="6657" width="38" style="3" customWidth="1"/>
    <col min="6658" max="6658" width="19.453125" style="3" customWidth="1"/>
    <col min="6659" max="6659" width="9.81640625" style="3" customWidth="1"/>
    <col min="6660" max="6660" width="19.7265625" style="3" customWidth="1"/>
    <col min="6661" max="6661" width="18.81640625" style="3" bestFit="1" customWidth="1"/>
    <col min="6662" max="6662" width="33" style="3" customWidth="1"/>
    <col min="6663" max="6663" width="20.7265625" style="3" bestFit="1" customWidth="1"/>
    <col min="6664" max="6664" width="10.26953125" style="3" customWidth="1"/>
    <col min="6665" max="6665" width="19.26953125" style="3" customWidth="1"/>
    <col min="6666" max="6666" width="17.26953125" style="3" customWidth="1"/>
    <col min="6667" max="6667" width="20.54296875" style="3" customWidth="1"/>
    <col min="6668" max="6668" width="23.54296875" style="3" customWidth="1"/>
    <col min="6669" max="6912" width="10.453125" style="3"/>
    <col min="6913" max="6913" width="38" style="3" customWidth="1"/>
    <col min="6914" max="6914" width="19.453125" style="3" customWidth="1"/>
    <col min="6915" max="6915" width="9.81640625" style="3" customWidth="1"/>
    <col min="6916" max="6916" width="19.7265625" style="3" customWidth="1"/>
    <col min="6917" max="6917" width="18.81640625" style="3" bestFit="1" customWidth="1"/>
    <col min="6918" max="6918" width="33" style="3" customWidth="1"/>
    <col min="6919" max="6919" width="20.7265625" style="3" bestFit="1" customWidth="1"/>
    <col min="6920" max="6920" width="10.26953125" style="3" customWidth="1"/>
    <col min="6921" max="6921" width="19.26953125" style="3" customWidth="1"/>
    <col min="6922" max="6922" width="17.26953125" style="3" customWidth="1"/>
    <col min="6923" max="6923" width="20.54296875" style="3" customWidth="1"/>
    <col min="6924" max="6924" width="23.54296875" style="3" customWidth="1"/>
    <col min="6925" max="7168" width="10.453125" style="3"/>
    <col min="7169" max="7169" width="38" style="3" customWidth="1"/>
    <col min="7170" max="7170" width="19.453125" style="3" customWidth="1"/>
    <col min="7171" max="7171" width="9.81640625" style="3" customWidth="1"/>
    <col min="7172" max="7172" width="19.7265625" style="3" customWidth="1"/>
    <col min="7173" max="7173" width="18.81640625" style="3" bestFit="1" customWidth="1"/>
    <col min="7174" max="7174" width="33" style="3" customWidth="1"/>
    <col min="7175" max="7175" width="20.7265625" style="3" bestFit="1" customWidth="1"/>
    <col min="7176" max="7176" width="10.26953125" style="3" customWidth="1"/>
    <col min="7177" max="7177" width="19.26953125" style="3" customWidth="1"/>
    <col min="7178" max="7178" width="17.26953125" style="3" customWidth="1"/>
    <col min="7179" max="7179" width="20.54296875" style="3" customWidth="1"/>
    <col min="7180" max="7180" width="23.54296875" style="3" customWidth="1"/>
    <col min="7181" max="7424" width="10.453125" style="3"/>
    <col min="7425" max="7425" width="38" style="3" customWidth="1"/>
    <col min="7426" max="7426" width="19.453125" style="3" customWidth="1"/>
    <col min="7427" max="7427" width="9.81640625" style="3" customWidth="1"/>
    <col min="7428" max="7428" width="19.7265625" style="3" customWidth="1"/>
    <col min="7429" max="7429" width="18.81640625" style="3" bestFit="1" customWidth="1"/>
    <col min="7430" max="7430" width="33" style="3" customWidth="1"/>
    <col min="7431" max="7431" width="20.7265625" style="3" bestFit="1" customWidth="1"/>
    <col min="7432" max="7432" width="10.26953125" style="3" customWidth="1"/>
    <col min="7433" max="7433" width="19.26953125" style="3" customWidth="1"/>
    <col min="7434" max="7434" width="17.26953125" style="3" customWidth="1"/>
    <col min="7435" max="7435" width="20.54296875" style="3" customWidth="1"/>
    <col min="7436" max="7436" width="23.54296875" style="3" customWidth="1"/>
    <col min="7437" max="7680" width="10.453125" style="3"/>
    <col min="7681" max="7681" width="38" style="3" customWidth="1"/>
    <col min="7682" max="7682" width="19.453125" style="3" customWidth="1"/>
    <col min="7683" max="7683" width="9.81640625" style="3" customWidth="1"/>
    <col min="7684" max="7684" width="19.7265625" style="3" customWidth="1"/>
    <col min="7685" max="7685" width="18.81640625" style="3" bestFit="1" customWidth="1"/>
    <col min="7686" max="7686" width="33" style="3" customWidth="1"/>
    <col min="7687" max="7687" width="20.7265625" style="3" bestFit="1" customWidth="1"/>
    <col min="7688" max="7688" width="10.26953125" style="3" customWidth="1"/>
    <col min="7689" max="7689" width="19.26953125" style="3" customWidth="1"/>
    <col min="7690" max="7690" width="17.26953125" style="3" customWidth="1"/>
    <col min="7691" max="7691" width="20.54296875" style="3" customWidth="1"/>
    <col min="7692" max="7692" width="23.54296875" style="3" customWidth="1"/>
    <col min="7693" max="7936" width="10.453125" style="3"/>
    <col min="7937" max="7937" width="38" style="3" customWidth="1"/>
    <col min="7938" max="7938" width="19.453125" style="3" customWidth="1"/>
    <col min="7939" max="7939" width="9.81640625" style="3" customWidth="1"/>
    <col min="7940" max="7940" width="19.7265625" style="3" customWidth="1"/>
    <col min="7941" max="7941" width="18.81640625" style="3" bestFit="1" customWidth="1"/>
    <col min="7942" max="7942" width="33" style="3" customWidth="1"/>
    <col min="7943" max="7943" width="20.7265625" style="3" bestFit="1" customWidth="1"/>
    <col min="7944" max="7944" width="10.26953125" style="3" customWidth="1"/>
    <col min="7945" max="7945" width="19.26953125" style="3" customWidth="1"/>
    <col min="7946" max="7946" width="17.26953125" style="3" customWidth="1"/>
    <col min="7947" max="7947" width="20.54296875" style="3" customWidth="1"/>
    <col min="7948" max="7948" width="23.54296875" style="3" customWidth="1"/>
    <col min="7949" max="8192" width="10.453125" style="3"/>
    <col min="8193" max="8193" width="38" style="3" customWidth="1"/>
    <col min="8194" max="8194" width="19.453125" style="3" customWidth="1"/>
    <col min="8195" max="8195" width="9.81640625" style="3" customWidth="1"/>
    <col min="8196" max="8196" width="19.7265625" style="3" customWidth="1"/>
    <col min="8197" max="8197" width="18.81640625" style="3" bestFit="1" customWidth="1"/>
    <col min="8198" max="8198" width="33" style="3" customWidth="1"/>
    <col min="8199" max="8199" width="20.7265625" style="3" bestFit="1" customWidth="1"/>
    <col min="8200" max="8200" width="10.26953125" style="3" customWidth="1"/>
    <col min="8201" max="8201" width="19.26953125" style="3" customWidth="1"/>
    <col min="8202" max="8202" width="17.26953125" style="3" customWidth="1"/>
    <col min="8203" max="8203" width="20.54296875" style="3" customWidth="1"/>
    <col min="8204" max="8204" width="23.54296875" style="3" customWidth="1"/>
    <col min="8205" max="8448" width="10.453125" style="3"/>
    <col min="8449" max="8449" width="38" style="3" customWidth="1"/>
    <col min="8450" max="8450" width="19.453125" style="3" customWidth="1"/>
    <col min="8451" max="8451" width="9.81640625" style="3" customWidth="1"/>
    <col min="8452" max="8452" width="19.7265625" style="3" customWidth="1"/>
    <col min="8453" max="8453" width="18.81640625" style="3" bestFit="1" customWidth="1"/>
    <col min="8454" max="8454" width="33" style="3" customWidth="1"/>
    <col min="8455" max="8455" width="20.7265625" style="3" bestFit="1" customWidth="1"/>
    <col min="8456" max="8456" width="10.26953125" style="3" customWidth="1"/>
    <col min="8457" max="8457" width="19.26953125" style="3" customWidth="1"/>
    <col min="8458" max="8458" width="17.26953125" style="3" customWidth="1"/>
    <col min="8459" max="8459" width="20.54296875" style="3" customWidth="1"/>
    <col min="8460" max="8460" width="23.54296875" style="3" customWidth="1"/>
    <col min="8461" max="8704" width="10.453125" style="3"/>
    <col min="8705" max="8705" width="38" style="3" customWidth="1"/>
    <col min="8706" max="8706" width="19.453125" style="3" customWidth="1"/>
    <col min="8707" max="8707" width="9.81640625" style="3" customWidth="1"/>
    <col min="8708" max="8708" width="19.7265625" style="3" customWidth="1"/>
    <col min="8709" max="8709" width="18.81640625" style="3" bestFit="1" customWidth="1"/>
    <col min="8710" max="8710" width="33" style="3" customWidth="1"/>
    <col min="8711" max="8711" width="20.7265625" style="3" bestFit="1" customWidth="1"/>
    <col min="8712" max="8712" width="10.26953125" style="3" customWidth="1"/>
    <col min="8713" max="8713" width="19.26953125" style="3" customWidth="1"/>
    <col min="8714" max="8714" width="17.26953125" style="3" customWidth="1"/>
    <col min="8715" max="8715" width="20.54296875" style="3" customWidth="1"/>
    <col min="8716" max="8716" width="23.54296875" style="3" customWidth="1"/>
    <col min="8717" max="8960" width="10.453125" style="3"/>
    <col min="8961" max="8961" width="38" style="3" customWidth="1"/>
    <col min="8962" max="8962" width="19.453125" style="3" customWidth="1"/>
    <col min="8963" max="8963" width="9.81640625" style="3" customWidth="1"/>
    <col min="8964" max="8964" width="19.7265625" style="3" customWidth="1"/>
    <col min="8965" max="8965" width="18.81640625" style="3" bestFit="1" customWidth="1"/>
    <col min="8966" max="8966" width="33" style="3" customWidth="1"/>
    <col min="8967" max="8967" width="20.7265625" style="3" bestFit="1" customWidth="1"/>
    <col min="8968" max="8968" width="10.26953125" style="3" customWidth="1"/>
    <col min="8969" max="8969" width="19.26953125" style="3" customWidth="1"/>
    <col min="8970" max="8970" width="17.26953125" style="3" customWidth="1"/>
    <col min="8971" max="8971" width="20.54296875" style="3" customWidth="1"/>
    <col min="8972" max="8972" width="23.54296875" style="3" customWidth="1"/>
    <col min="8973" max="9216" width="10.453125" style="3"/>
    <col min="9217" max="9217" width="38" style="3" customWidth="1"/>
    <col min="9218" max="9218" width="19.453125" style="3" customWidth="1"/>
    <col min="9219" max="9219" width="9.81640625" style="3" customWidth="1"/>
    <col min="9220" max="9220" width="19.7265625" style="3" customWidth="1"/>
    <col min="9221" max="9221" width="18.81640625" style="3" bestFit="1" customWidth="1"/>
    <col min="9222" max="9222" width="33" style="3" customWidth="1"/>
    <col min="9223" max="9223" width="20.7265625" style="3" bestFit="1" customWidth="1"/>
    <col min="9224" max="9224" width="10.26953125" style="3" customWidth="1"/>
    <col min="9225" max="9225" width="19.26953125" style="3" customWidth="1"/>
    <col min="9226" max="9226" width="17.26953125" style="3" customWidth="1"/>
    <col min="9227" max="9227" width="20.54296875" style="3" customWidth="1"/>
    <col min="9228" max="9228" width="23.54296875" style="3" customWidth="1"/>
    <col min="9229" max="9472" width="10.453125" style="3"/>
    <col min="9473" max="9473" width="38" style="3" customWidth="1"/>
    <col min="9474" max="9474" width="19.453125" style="3" customWidth="1"/>
    <col min="9475" max="9475" width="9.81640625" style="3" customWidth="1"/>
    <col min="9476" max="9476" width="19.7265625" style="3" customWidth="1"/>
    <col min="9477" max="9477" width="18.81640625" style="3" bestFit="1" customWidth="1"/>
    <col min="9478" max="9478" width="33" style="3" customWidth="1"/>
    <col min="9479" max="9479" width="20.7265625" style="3" bestFit="1" customWidth="1"/>
    <col min="9480" max="9480" width="10.26953125" style="3" customWidth="1"/>
    <col min="9481" max="9481" width="19.26953125" style="3" customWidth="1"/>
    <col min="9482" max="9482" width="17.26953125" style="3" customWidth="1"/>
    <col min="9483" max="9483" width="20.54296875" style="3" customWidth="1"/>
    <col min="9484" max="9484" width="23.54296875" style="3" customWidth="1"/>
    <col min="9485" max="9728" width="10.453125" style="3"/>
    <col min="9729" max="9729" width="38" style="3" customWidth="1"/>
    <col min="9730" max="9730" width="19.453125" style="3" customWidth="1"/>
    <col min="9731" max="9731" width="9.81640625" style="3" customWidth="1"/>
    <col min="9732" max="9732" width="19.7265625" style="3" customWidth="1"/>
    <col min="9733" max="9733" width="18.81640625" style="3" bestFit="1" customWidth="1"/>
    <col min="9734" max="9734" width="33" style="3" customWidth="1"/>
    <col min="9735" max="9735" width="20.7265625" style="3" bestFit="1" customWidth="1"/>
    <col min="9736" max="9736" width="10.26953125" style="3" customWidth="1"/>
    <col min="9737" max="9737" width="19.26953125" style="3" customWidth="1"/>
    <col min="9738" max="9738" width="17.26953125" style="3" customWidth="1"/>
    <col min="9739" max="9739" width="20.54296875" style="3" customWidth="1"/>
    <col min="9740" max="9740" width="23.54296875" style="3" customWidth="1"/>
    <col min="9741" max="9984" width="10.453125" style="3"/>
    <col min="9985" max="9985" width="38" style="3" customWidth="1"/>
    <col min="9986" max="9986" width="19.453125" style="3" customWidth="1"/>
    <col min="9987" max="9987" width="9.81640625" style="3" customWidth="1"/>
    <col min="9988" max="9988" width="19.7265625" style="3" customWidth="1"/>
    <col min="9989" max="9989" width="18.81640625" style="3" bestFit="1" customWidth="1"/>
    <col min="9990" max="9990" width="33" style="3" customWidth="1"/>
    <col min="9991" max="9991" width="20.7265625" style="3" bestFit="1" customWidth="1"/>
    <col min="9992" max="9992" width="10.26953125" style="3" customWidth="1"/>
    <col min="9993" max="9993" width="19.26953125" style="3" customWidth="1"/>
    <col min="9994" max="9994" width="17.26953125" style="3" customWidth="1"/>
    <col min="9995" max="9995" width="20.54296875" style="3" customWidth="1"/>
    <col min="9996" max="9996" width="23.54296875" style="3" customWidth="1"/>
    <col min="9997" max="10240" width="10.453125" style="3"/>
    <col min="10241" max="10241" width="38" style="3" customWidth="1"/>
    <col min="10242" max="10242" width="19.453125" style="3" customWidth="1"/>
    <col min="10243" max="10243" width="9.81640625" style="3" customWidth="1"/>
    <col min="10244" max="10244" width="19.7265625" style="3" customWidth="1"/>
    <col min="10245" max="10245" width="18.81640625" style="3" bestFit="1" customWidth="1"/>
    <col min="10246" max="10246" width="33" style="3" customWidth="1"/>
    <col min="10247" max="10247" width="20.7265625" style="3" bestFit="1" customWidth="1"/>
    <col min="10248" max="10248" width="10.26953125" style="3" customWidth="1"/>
    <col min="10249" max="10249" width="19.26953125" style="3" customWidth="1"/>
    <col min="10250" max="10250" width="17.26953125" style="3" customWidth="1"/>
    <col min="10251" max="10251" width="20.54296875" style="3" customWidth="1"/>
    <col min="10252" max="10252" width="23.54296875" style="3" customWidth="1"/>
    <col min="10253" max="10496" width="10.453125" style="3"/>
    <col min="10497" max="10497" width="38" style="3" customWidth="1"/>
    <col min="10498" max="10498" width="19.453125" style="3" customWidth="1"/>
    <col min="10499" max="10499" width="9.81640625" style="3" customWidth="1"/>
    <col min="10500" max="10500" width="19.7265625" style="3" customWidth="1"/>
    <col min="10501" max="10501" width="18.81640625" style="3" bestFit="1" customWidth="1"/>
    <col min="10502" max="10502" width="33" style="3" customWidth="1"/>
    <col min="10503" max="10503" width="20.7265625" style="3" bestFit="1" customWidth="1"/>
    <col min="10504" max="10504" width="10.26953125" style="3" customWidth="1"/>
    <col min="10505" max="10505" width="19.26953125" style="3" customWidth="1"/>
    <col min="10506" max="10506" width="17.26953125" style="3" customWidth="1"/>
    <col min="10507" max="10507" width="20.54296875" style="3" customWidth="1"/>
    <col min="10508" max="10508" width="23.54296875" style="3" customWidth="1"/>
    <col min="10509" max="10752" width="10.453125" style="3"/>
    <col min="10753" max="10753" width="38" style="3" customWidth="1"/>
    <col min="10754" max="10754" width="19.453125" style="3" customWidth="1"/>
    <col min="10755" max="10755" width="9.81640625" style="3" customWidth="1"/>
    <col min="10756" max="10756" width="19.7265625" style="3" customWidth="1"/>
    <col min="10757" max="10757" width="18.81640625" style="3" bestFit="1" customWidth="1"/>
    <col min="10758" max="10758" width="33" style="3" customWidth="1"/>
    <col min="10759" max="10759" width="20.7265625" style="3" bestFit="1" customWidth="1"/>
    <col min="10760" max="10760" width="10.26953125" style="3" customWidth="1"/>
    <col min="10761" max="10761" width="19.26953125" style="3" customWidth="1"/>
    <col min="10762" max="10762" width="17.26953125" style="3" customWidth="1"/>
    <col min="10763" max="10763" width="20.54296875" style="3" customWidth="1"/>
    <col min="10764" max="10764" width="23.54296875" style="3" customWidth="1"/>
    <col min="10765" max="11008" width="10.453125" style="3"/>
    <col min="11009" max="11009" width="38" style="3" customWidth="1"/>
    <col min="11010" max="11010" width="19.453125" style="3" customWidth="1"/>
    <col min="11011" max="11011" width="9.81640625" style="3" customWidth="1"/>
    <col min="11012" max="11012" width="19.7265625" style="3" customWidth="1"/>
    <col min="11013" max="11013" width="18.81640625" style="3" bestFit="1" customWidth="1"/>
    <col min="11014" max="11014" width="33" style="3" customWidth="1"/>
    <col min="11015" max="11015" width="20.7265625" style="3" bestFit="1" customWidth="1"/>
    <col min="11016" max="11016" width="10.26953125" style="3" customWidth="1"/>
    <col min="11017" max="11017" width="19.26953125" style="3" customWidth="1"/>
    <col min="11018" max="11018" width="17.26953125" style="3" customWidth="1"/>
    <col min="11019" max="11019" width="20.54296875" style="3" customWidth="1"/>
    <col min="11020" max="11020" width="23.54296875" style="3" customWidth="1"/>
    <col min="11021" max="11264" width="10.453125" style="3"/>
    <col min="11265" max="11265" width="38" style="3" customWidth="1"/>
    <col min="11266" max="11266" width="19.453125" style="3" customWidth="1"/>
    <col min="11267" max="11267" width="9.81640625" style="3" customWidth="1"/>
    <col min="11268" max="11268" width="19.7265625" style="3" customWidth="1"/>
    <col min="11269" max="11269" width="18.81640625" style="3" bestFit="1" customWidth="1"/>
    <col min="11270" max="11270" width="33" style="3" customWidth="1"/>
    <col min="11271" max="11271" width="20.7265625" style="3" bestFit="1" customWidth="1"/>
    <col min="11272" max="11272" width="10.26953125" style="3" customWidth="1"/>
    <col min="11273" max="11273" width="19.26953125" style="3" customWidth="1"/>
    <col min="11274" max="11274" width="17.26953125" style="3" customWidth="1"/>
    <col min="11275" max="11275" width="20.54296875" style="3" customWidth="1"/>
    <col min="11276" max="11276" width="23.54296875" style="3" customWidth="1"/>
    <col min="11277" max="11520" width="10.453125" style="3"/>
    <col min="11521" max="11521" width="38" style="3" customWidth="1"/>
    <col min="11522" max="11522" width="19.453125" style="3" customWidth="1"/>
    <col min="11523" max="11523" width="9.81640625" style="3" customWidth="1"/>
    <col min="11524" max="11524" width="19.7265625" style="3" customWidth="1"/>
    <col min="11525" max="11525" width="18.81640625" style="3" bestFit="1" customWidth="1"/>
    <col min="11526" max="11526" width="33" style="3" customWidth="1"/>
    <col min="11527" max="11527" width="20.7265625" style="3" bestFit="1" customWidth="1"/>
    <col min="11528" max="11528" width="10.26953125" style="3" customWidth="1"/>
    <col min="11529" max="11529" width="19.26953125" style="3" customWidth="1"/>
    <col min="11530" max="11530" width="17.26953125" style="3" customWidth="1"/>
    <col min="11531" max="11531" width="20.54296875" style="3" customWidth="1"/>
    <col min="11532" max="11532" width="23.54296875" style="3" customWidth="1"/>
    <col min="11533" max="11776" width="10.453125" style="3"/>
    <col min="11777" max="11777" width="38" style="3" customWidth="1"/>
    <col min="11778" max="11778" width="19.453125" style="3" customWidth="1"/>
    <col min="11779" max="11779" width="9.81640625" style="3" customWidth="1"/>
    <col min="11780" max="11780" width="19.7265625" style="3" customWidth="1"/>
    <col min="11781" max="11781" width="18.81640625" style="3" bestFit="1" customWidth="1"/>
    <col min="11782" max="11782" width="33" style="3" customWidth="1"/>
    <col min="11783" max="11783" width="20.7265625" style="3" bestFit="1" customWidth="1"/>
    <col min="11784" max="11784" width="10.26953125" style="3" customWidth="1"/>
    <col min="11785" max="11785" width="19.26953125" style="3" customWidth="1"/>
    <col min="11786" max="11786" width="17.26953125" style="3" customWidth="1"/>
    <col min="11787" max="11787" width="20.54296875" style="3" customWidth="1"/>
    <col min="11788" max="11788" width="23.54296875" style="3" customWidth="1"/>
    <col min="11789" max="12032" width="10.453125" style="3"/>
    <col min="12033" max="12033" width="38" style="3" customWidth="1"/>
    <col min="12034" max="12034" width="19.453125" style="3" customWidth="1"/>
    <col min="12035" max="12035" width="9.81640625" style="3" customWidth="1"/>
    <col min="12036" max="12036" width="19.7265625" style="3" customWidth="1"/>
    <col min="12037" max="12037" width="18.81640625" style="3" bestFit="1" customWidth="1"/>
    <col min="12038" max="12038" width="33" style="3" customWidth="1"/>
    <col min="12039" max="12039" width="20.7265625" style="3" bestFit="1" customWidth="1"/>
    <col min="12040" max="12040" width="10.26953125" style="3" customWidth="1"/>
    <col min="12041" max="12041" width="19.26953125" style="3" customWidth="1"/>
    <col min="12042" max="12042" width="17.26953125" style="3" customWidth="1"/>
    <col min="12043" max="12043" width="20.54296875" style="3" customWidth="1"/>
    <col min="12044" max="12044" width="23.54296875" style="3" customWidth="1"/>
    <col min="12045" max="12288" width="10.453125" style="3"/>
    <col min="12289" max="12289" width="38" style="3" customWidth="1"/>
    <col min="12290" max="12290" width="19.453125" style="3" customWidth="1"/>
    <col min="12291" max="12291" width="9.81640625" style="3" customWidth="1"/>
    <col min="12292" max="12292" width="19.7265625" style="3" customWidth="1"/>
    <col min="12293" max="12293" width="18.81640625" style="3" bestFit="1" customWidth="1"/>
    <col min="12294" max="12294" width="33" style="3" customWidth="1"/>
    <col min="12295" max="12295" width="20.7265625" style="3" bestFit="1" customWidth="1"/>
    <col min="12296" max="12296" width="10.26953125" style="3" customWidth="1"/>
    <col min="12297" max="12297" width="19.26953125" style="3" customWidth="1"/>
    <col min="12298" max="12298" width="17.26953125" style="3" customWidth="1"/>
    <col min="12299" max="12299" width="20.54296875" style="3" customWidth="1"/>
    <col min="12300" max="12300" width="23.54296875" style="3" customWidth="1"/>
    <col min="12301" max="12544" width="10.453125" style="3"/>
    <col min="12545" max="12545" width="38" style="3" customWidth="1"/>
    <col min="12546" max="12546" width="19.453125" style="3" customWidth="1"/>
    <col min="12547" max="12547" width="9.81640625" style="3" customWidth="1"/>
    <col min="12548" max="12548" width="19.7265625" style="3" customWidth="1"/>
    <col min="12549" max="12549" width="18.81640625" style="3" bestFit="1" customWidth="1"/>
    <col min="12550" max="12550" width="33" style="3" customWidth="1"/>
    <col min="12551" max="12551" width="20.7265625" style="3" bestFit="1" customWidth="1"/>
    <col min="12552" max="12552" width="10.26953125" style="3" customWidth="1"/>
    <col min="12553" max="12553" width="19.26953125" style="3" customWidth="1"/>
    <col min="12554" max="12554" width="17.26953125" style="3" customWidth="1"/>
    <col min="12555" max="12555" width="20.54296875" style="3" customWidth="1"/>
    <col min="12556" max="12556" width="23.54296875" style="3" customWidth="1"/>
    <col min="12557" max="12800" width="10.453125" style="3"/>
    <col min="12801" max="12801" width="38" style="3" customWidth="1"/>
    <col min="12802" max="12802" width="19.453125" style="3" customWidth="1"/>
    <col min="12803" max="12803" width="9.81640625" style="3" customWidth="1"/>
    <col min="12804" max="12804" width="19.7265625" style="3" customWidth="1"/>
    <col min="12805" max="12805" width="18.81640625" style="3" bestFit="1" customWidth="1"/>
    <col min="12806" max="12806" width="33" style="3" customWidth="1"/>
    <col min="12807" max="12807" width="20.7265625" style="3" bestFit="1" customWidth="1"/>
    <col min="12808" max="12808" width="10.26953125" style="3" customWidth="1"/>
    <col min="12809" max="12809" width="19.26953125" style="3" customWidth="1"/>
    <col min="12810" max="12810" width="17.26953125" style="3" customWidth="1"/>
    <col min="12811" max="12811" width="20.54296875" style="3" customWidth="1"/>
    <col min="12812" max="12812" width="23.54296875" style="3" customWidth="1"/>
    <col min="12813" max="13056" width="10.453125" style="3"/>
    <col min="13057" max="13057" width="38" style="3" customWidth="1"/>
    <col min="13058" max="13058" width="19.453125" style="3" customWidth="1"/>
    <col min="13059" max="13059" width="9.81640625" style="3" customWidth="1"/>
    <col min="13060" max="13060" width="19.7265625" style="3" customWidth="1"/>
    <col min="13061" max="13061" width="18.81640625" style="3" bestFit="1" customWidth="1"/>
    <col min="13062" max="13062" width="33" style="3" customWidth="1"/>
    <col min="13063" max="13063" width="20.7265625" style="3" bestFit="1" customWidth="1"/>
    <col min="13064" max="13064" width="10.26953125" style="3" customWidth="1"/>
    <col min="13065" max="13065" width="19.26953125" style="3" customWidth="1"/>
    <col min="13066" max="13066" width="17.26953125" style="3" customWidth="1"/>
    <col min="13067" max="13067" width="20.54296875" style="3" customWidth="1"/>
    <col min="13068" max="13068" width="23.54296875" style="3" customWidth="1"/>
    <col min="13069" max="13312" width="10.453125" style="3"/>
    <col min="13313" max="13313" width="38" style="3" customWidth="1"/>
    <col min="13314" max="13314" width="19.453125" style="3" customWidth="1"/>
    <col min="13315" max="13315" width="9.81640625" style="3" customWidth="1"/>
    <col min="13316" max="13316" width="19.7265625" style="3" customWidth="1"/>
    <col min="13317" max="13317" width="18.81640625" style="3" bestFit="1" customWidth="1"/>
    <col min="13318" max="13318" width="33" style="3" customWidth="1"/>
    <col min="13319" max="13319" width="20.7265625" style="3" bestFit="1" customWidth="1"/>
    <col min="13320" max="13320" width="10.26953125" style="3" customWidth="1"/>
    <col min="13321" max="13321" width="19.26953125" style="3" customWidth="1"/>
    <col min="13322" max="13322" width="17.26953125" style="3" customWidth="1"/>
    <col min="13323" max="13323" width="20.54296875" style="3" customWidth="1"/>
    <col min="13324" max="13324" width="23.54296875" style="3" customWidth="1"/>
    <col min="13325" max="13568" width="10.453125" style="3"/>
    <col min="13569" max="13569" width="38" style="3" customWidth="1"/>
    <col min="13570" max="13570" width="19.453125" style="3" customWidth="1"/>
    <col min="13571" max="13571" width="9.81640625" style="3" customWidth="1"/>
    <col min="13572" max="13572" width="19.7265625" style="3" customWidth="1"/>
    <col min="13573" max="13573" width="18.81640625" style="3" bestFit="1" customWidth="1"/>
    <col min="13574" max="13574" width="33" style="3" customWidth="1"/>
    <col min="13575" max="13575" width="20.7265625" style="3" bestFit="1" customWidth="1"/>
    <col min="13576" max="13576" width="10.26953125" style="3" customWidth="1"/>
    <col min="13577" max="13577" width="19.26953125" style="3" customWidth="1"/>
    <col min="13578" max="13578" width="17.26953125" style="3" customWidth="1"/>
    <col min="13579" max="13579" width="20.54296875" style="3" customWidth="1"/>
    <col min="13580" max="13580" width="23.54296875" style="3" customWidth="1"/>
    <col min="13581" max="13824" width="10.453125" style="3"/>
    <col min="13825" max="13825" width="38" style="3" customWidth="1"/>
    <col min="13826" max="13826" width="19.453125" style="3" customWidth="1"/>
    <col min="13827" max="13827" width="9.81640625" style="3" customWidth="1"/>
    <col min="13828" max="13828" width="19.7265625" style="3" customWidth="1"/>
    <col min="13829" max="13829" width="18.81640625" style="3" bestFit="1" customWidth="1"/>
    <col min="13830" max="13830" width="33" style="3" customWidth="1"/>
    <col min="13831" max="13831" width="20.7265625" style="3" bestFit="1" customWidth="1"/>
    <col min="13832" max="13832" width="10.26953125" style="3" customWidth="1"/>
    <col min="13833" max="13833" width="19.26953125" style="3" customWidth="1"/>
    <col min="13834" max="13834" width="17.26953125" style="3" customWidth="1"/>
    <col min="13835" max="13835" width="20.54296875" style="3" customWidth="1"/>
    <col min="13836" max="13836" width="23.54296875" style="3" customWidth="1"/>
    <col min="13837" max="14080" width="10.453125" style="3"/>
    <col min="14081" max="14081" width="38" style="3" customWidth="1"/>
    <col min="14082" max="14082" width="19.453125" style="3" customWidth="1"/>
    <col min="14083" max="14083" width="9.81640625" style="3" customWidth="1"/>
    <col min="14084" max="14084" width="19.7265625" style="3" customWidth="1"/>
    <col min="14085" max="14085" width="18.81640625" style="3" bestFit="1" customWidth="1"/>
    <col min="14086" max="14086" width="33" style="3" customWidth="1"/>
    <col min="14087" max="14087" width="20.7265625" style="3" bestFit="1" customWidth="1"/>
    <col min="14088" max="14088" width="10.26953125" style="3" customWidth="1"/>
    <col min="14089" max="14089" width="19.26953125" style="3" customWidth="1"/>
    <col min="14090" max="14090" width="17.26953125" style="3" customWidth="1"/>
    <col min="14091" max="14091" width="20.54296875" style="3" customWidth="1"/>
    <col min="14092" max="14092" width="23.54296875" style="3" customWidth="1"/>
    <col min="14093" max="14336" width="10.453125" style="3"/>
    <col min="14337" max="14337" width="38" style="3" customWidth="1"/>
    <col min="14338" max="14338" width="19.453125" style="3" customWidth="1"/>
    <col min="14339" max="14339" width="9.81640625" style="3" customWidth="1"/>
    <col min="14340" max="14340" width="19.7265625" style="3" customWidth="1"/>
    <col min="14341" max="14341" width="18.81640625" style="3" bestFit="1" customWidth="1"/>
    <col min="14342" max="14342" width="33" style="3" customWidth="1"/>
    <col min="14343" max="14343" width="20.7265625" style="3" bestFit="1" customWidth="1"/>
    <col min="14344" max="14344" width="10.26953125" style="3" customWidth="1"/>
    <col min="14345" max="14345" width="19.26953125" style="3" customWidth="1"/>
    <col min="14346" max="14346" width="17.26953125" style="3" customWidth="1"/>
    <col min="14347" max="14347" width="20.54296875" style="3" customWidth="1"/>
    <col min="14348" max="14348" width="23.54296875" style="3" customWidth="1"/>
    <col min="14349" max="14592" width="10.453125" style="3"/>
    <col min="14593" max="14593" width="38" style="3" customWidth="1"/>
    <col min="14594" max="14594" width="19.453125" style="3" customWidth="1"/>
    <col min="14595" max="14595" width="9.81640625" style="3" customWidth="1"/>
    <col min="14596" max="14596" width="19.7265625" style="3" customWidth="1"/>
    <col min="14597" max="14597" width="18.81640625" style="3" bestFit="1" customWidth="1"/>
    <col min="14598" max="14598" width="33" style="3" customWidth="1"/>
    <col min="14599" max="14599" width="20.7265625" style="3" bestFit="1" customWidth="1"/>
    <col min="14600" max="14600" width="10.26953125" style="3" customWidth="1"/>
    <col min="14601" max="14601" width="19.26953125" style="3" customWidth="1"/>
    <col min="14602" max="14602" width="17.26953125" style="3" customWidth="1"/>
    <col min="14603" max="14603" width="20.54296875" style="3" customWidth="1"/>
    <col min="14604" max="14604" width="23.54296875" style="3" customWidth="1"/>
    <col min="14605" max="14848" width="10.453125" style="3"/>
    <col min="14849" max="14849" width="38" style="3" customWidth="1"/>
    <col min="14850" max="14850" width="19.453125" style="3" customWidth="1"/>
    <col min="14851" max="14851" width="9.81640625" style="3" customWidth="1"/>
    <col min="14852" max="14852" width="19.7265625" style="3" customWidth="1"/>
    <col min="14853" max="14853" width="18.81640625" style="3" bestFit="1" customWidth="1"/>
    <col min="14854" max="14854" width="33" style="3" customWidth="1"/>
    <col min="14855" max="14855" width="20.7265625" style="3" bestFit="1" customWidth="1"/>
    <col min="14856" max="14856" width="10.26953125" style="3" customWidth="1"/>
    <col min="14857" max="14857" width="19.26953125" style="3" customWidth="1"/>
    <col min="14858" max="14858" width="17.26953125" style="3" customWidth="1"/>
    <col min="14859" max="14859" width="20.54296875" style="3" customWidth="1"/>
    <col min="14860" max="14860" width="23.54296875" style="3" customWidth="1"/>
    <col min="14861" max="15104" width="10.453125" style="3"/>
    <col min="15105" max="15105" width="38" style="3" customWidth="1"/>
    <col min="15106" max="15106" width="19.453125" style="3" customWidth="1"/>
    <col min="15107" max="15107" width="9.81640625" style="3" customWidth="1"/>
    <col min="15108" max="15108" width="19.7265625" style="3" customWidth="1"/>
    <col min="15109" max="15109" width="18.81640625" style="3" bestFit="1" customWidth="1"/>
    <col min="15110" max="15110" width="33" style="3" customWidth="1"/>
    <col min="15111" max="15111" width="20.7265625" style="3" bestFit="1" customWidth="1"/>
    <col min="15112" max="15112" width="10.26953125" style="3" customWidth="1"/>
    <col min="15113" max="15113" width="19.26953125" style="3" customWidth="1"/>
    <col min="15114" max="15114" width="17.26953125" style="3" customWidth="1"/>
    <col min="15115" max="15115" width="20.54296875" style="3" customWidth="1"/>
    <col min="15116" max="15116" width="23.54296875" style="3" customWidth="1"/>
    <col min="15117" max="15360" width="10.453125" style="3"/>
    <col min="15361" max="15361" width="38" style="3" customWidth="1"/>
    <col min="15362" max="15362" width="19.453125" style="3" customWidth="1"/>
    <col min="15363" max="15363" width="9.81640625" style="3" customWidth="1"/>
    <col min="15364" max="15364" width="19.7265625" style="3" customWidth="1"/>
    <col min="15365" max="15365" width="18.81640625" style="3" bestFit="1" customWidth="1"/>
    <col min="15366" max="15366" width="33" style="3" customWidth="1"/>
    <col min="15367" max="15367" width="20.7265625" style="3" bestFit="1" customWidth="1"/>
    <col min="15368" max="15368" width="10.26953125" style="3" customWidth="1"/>
    <col min="15369" max="15369" width="19.26953125" style="3" customWidth="1"/>
    <col min="15370" max="15370" width="17.26953125" style="3" customWidth="1"/>
    <col min="15371" max="15371" width="20.54296875" style="3" customWidth="1"/>
    <col min="15372" max="15372" width="23.54296875" style="3" customWidth="1"/>
    <col min="15373" max="15616" width="10.453125" style="3"/>
    <col min="15617" max="15617" width="38" style="3" customWidth="1"/>
    <col min="15618" max="15618" width="19.453125" style="3" customWidth="1"/>
    <col min="15619" max="15619" width="9.81640625" style="3" customWidth="1"/>
    <col min="15620" max="15620" width="19.7265625" style="3" customWidth="1"/>
    <col min="15621" max="15621" width="18.81640625" style="3" bestFit="1" customWidth="1"/>
    <col min="15622" max="15622" width="33" style="3" customWidth="1"/>
    <col min="15623" max="15623" width="20.7265625" style="3" bestFit="1" customWidth="1"/>
    <col min="15624" max="15624" width="10.26953125" style="3" customWidth="1"/>
    <col min="15625" max="15625" width="19.26953125" style="3" customWidth="1"/>
    <col min="15626" max="15626" width="17.26953125" style="3" customWidth="1"/>
    <col min="15627" max="15627" width="20.54296875" style="3" customWidth="1"/>
    <col min="15628" max="15628" width="23.54296875" style="3" customWidth="1"/>
    <col min="15629" max="15872" width="10.453125" style="3"/>
    <col min="15873" max="15873" width="38" style="3" customWidth="1"/>
    <col min="15874" max="15874" width="19.453125" style="3" customWidth="1"/>
    <col min="15875" max="15875" width="9.81640625" style="3" customWidth="1"/>
    <col min="15876" max="15876" width="19.7265625" style="3" customWidth="1"/>
    <col min="15877" max="15877" width="18.81640625" style="3" bestFit="1" customWidth="1"/>
    <col min="15878" max="15878" width="33" style="3" customWidth="1"/>
    <col min="15879" max="15879" width="20.7265625" style="3" bestFit="1" customWidth="1"/>
    <col min="15880" max="15880" width="10.26953125" style="3" customWidth="1"/>
    <col min="15881" max="15881" width="19.26953125" style="3" customWidth="1"/>
    <col min="15882" max="15882" width="17.26953125" style="3" customWidth="1"/>
    <col min="15883" max="15883" width="20.54296875" style="3" customWidth="1"/>
    <col min="15884" max="15884" width="23.54296875" style="3" customWidth="1"/>
    <col min="15885" max="16128" width="10.453125" style="3"/>
    <col min="16129" max="16129" width="38" style="3" customWidth="1"/>
    <col min="16130" max="16130" width="19.453125" style="3" customWidth="1"/>
    <col min="16131" max="16131" width="9.81640625" style="3" customWidth="1"/>
    <col min="16132" max="16132" width="19.7265625" style="3" customWidth="1"/>
    <col min="16133" max="16133" width="18.81640625" style="3" bestFit="1" customWidth="1"/>
    <col min="16134" max="16134" width="33" style="3" customWidth="1"/>
    <col min="16135" max="16135" width="20.7265625" style="3" bestFit="1" customWidth="1"/>
    <col min="16136" max="16136" width="10.26953125" style="3" customWidth="1"/>
    <col min="16137" max="16137" width="19.26953125" style="3" customWidth="1"/>
    <col min="16138" max="16138" width="17.26953125" style="3" customWidth="1"/>
    <col min="16139" max="16139" width="20.54296875" style="3" customWidth="1"/>
    <col min="16140" max="16140" width="23.54296875" style="3" customWidth="1"/>
    <col min="16141" max="16384" width="10.453125" style="3"/>
  </cols>
  <sheetData>
    <row r="1" spans="1:12" ht="17.25" customHeight="1" x14ac:dyDescent="0.35">
      <c r="A1" s="1" t="s">
        <v>0</v>
      </c>
      <c r="B1" s="2"/>
      <c r="C1" s="2"/>
      <c r="H1" s="968" t="s">
        <v>1</v>
      </c>
      <c r="I1" s="968"/>
      <c r="J1" s="968"/>
    </row>
    <row r="2" spans="1:12" ht="33.75" customHeight="1" x14ac:dyDescent="0.3">
      <c r="A2" s="7" t="s">
        <v>2</v>
      </c>
      <c r="B2" s="8"/>
      <c r="C2" s="8"/>
      <c r="H2" s="969"/>
      <c r="I2" s="970"/>
      <c r="J2" s="970"/>
    </row>
    <row r="3" spans="1:12" ht="17.25" hidden="1" customHeight="1" x14ac:dyDescent="0.35">
      <c r="A3" s="441" t="s">
        <v>49</v>
      </c>
      <c r="B3" s="2"/>
      <c r="C3" s="2"/>
      <c r="H3" s="968" t="s">
        <v>1</v>
      </c>
      <c r="I3" s="968"/>
      <c r="J3" s="968"/>
    </row>
    <row r="4" spans="1:12" ht="33.75" hidden="1" customHeight="1" x14ac:dyDescent="0.3">
      <c r="A4" s="7" t="s">
        <v>636</v>
      </c>
      <c r="B4" s="8"/>
      <c r="C4" s="8"/>
      <c r="H4" s="969"/>
      <c r="I4" s="970"/>
      <c r="J4" s="970"/>
    </row>
    <row r="5" spans="1:12" ht="29.25" customHeight="1" x14ac:dyDescent="0.35">
      <c r="A5" s="971" t="s">
        <v>45</v>
      </c>
      <c r="B5" s="971"/>
      <c r="C5" s="971"/>
      <c r="D5" s="971"/>
      <c r="E5" s="971"/>
      <c r="F5" s="971"/>
      <c r="G5" s="971"/>
      <c r="H5" s="971"/>
      <c r="I5" s="971"/>
      <c r="J5" s="971"/>
    </row>
    <row r="6" spans="1:12" ht="29.25" hidden="1" customHeight="1" x14ac:dyDescent="0.35">
      <c r="A6" s="846" t="s">
        <v>638</v>
      </c>
      <c r="B6" s="846"/>
      <c r="C6" s="846"/>
      <c r="D6" s="846"/>
      <c r="E6" s="846"/>
      <c r="F6" s="846"/>
      <c r="G6" s="846"/>
      <c r="H6" s="846"/>
      <c r="I6" s="846"/>
      <c r="J6" s="846"/>
    </row>
    <row r="7" spans="1:12" ht="29.25" customHeight="1" x14ac:dyDescent="0.35">
      <c r="A7" s="846" t="s">
        <v>3084</v>
      </c>
      <c r="B7" s="846"/>
      <c r="C7" s="846"/>
      <c r="D7" s="846"/>
      <c r="E7" s="846"/>
      <c r="F7" s="846"/>
      <c r="G7" s="846"/>
      <c r="H7" s="846"/>
      <c r="I7" s="846"/>
      <c r="J7" s="846"/>
    </row>
    <row r="8" spans="1:12" ht="21" customHeight="1" x14ac:dyDescent="0.35">
      <c r="A8" s="9"/>
      <c r="B8" s="10"/>
      <c r="C8" s="9"/>
      <c r="D8" s="11"/>
      <c r="E8" s="10"/>
      <c r="F8" s="10"/>
      <c r="G8" s="12"/>
      <c r="H8" s="13"/>
      <c r="I8" s="972" t="s">
        <v>3</v>
      </c>
      <c r="J8" s="972"/>
    </row>
    <row r="9" spans="1:12" ht="45.75" customHeight="1" x14ac:dyDescent="0.35">
      <c r="A9" s="14" t="s">
        <v>4</v>
      </c>
      <c r="B9" s="14" t="s">
        <v>5</v>
      </c>
      <c r="C9" s="14" t="s">
        <v>6</v>
      </c>
      <c r="D9" s="14" t="s">
        <v>7</v>
      </c>
      <c r="E9" s="14" t="s">
        <v>8</v>
      </c>
      <c r="F9" s="14" t="s">
        <v>9</v>
      </c>
      <c r="G9" s="15" t="s">
        <v>5</v>
      </c>
      <c r="H9" s="16" t="s">
        <v>10</v>
      </c>
      <c r="I9" s="16" t="s">
        <v>11</v>
      </c>
      <c r="J9" s="16" t="s">
        <v>12</v>
      </c>
    </row>
    <row r="10" spans="1:12" s="20" customFormat="1" ht="15.5" x14ac:dyDescent="0.35">
      <c r="A10" s="17">
        <v>1</v>
      </c>
      <c r="B10" s="17">
        <v>2</v>
      </c>
      <c r="C10" s="17">
        <v>3</v>
      </c>
      <c r="D10" s="17">
        <v>4</v>
      </c>
      <c r="E10" s="17">
        <v>5</v>
      </c>
      <c r="F10" s="17">
        <v>6</v>
      </c>
      <c r="G10" s="17">
        <v>7</v>
      </c>
      <c r="H10" s="18">
        <v>8</v>
      </c>
      <c r="I10" s="18">
        <v>9</v>
      </c>
      <c r="J10" s="18">
        <v>10</v>
      </c>
      <c r="K10" s="19"/>
      <c r="L10" s="19"/>
    </row>
    <row r="11" spans="1:12" ht="27" customHeight="1" x14ac:dyDescent="0.35">
      <c r="A11" s="14" t="s">
        <v>13</v>
      </c>
      <c r="B11" s="21">
        <f>B12</f>
        <v>1795322817038</v>
      </c>
      <c r="C11" s="21"/>
      <c r="D11" s="21">
        <f>D12</f>
        <v>956966729215</v>
      </c>
      <c r="E11" s="21">
        <f>E12</f>
        <v>838356087823</v>
      </c>
      <c r="F11" s="14" t="s">
        <v>14</v>
      </c>
      <c r="G11" s="21">
        <f>G12</f>
        <v>1600199835518</v>
      </c>
      <c r="H11" s="22"/>
      <c r="I11" s="23">
        <f>I12</f>
        <v>951677498790</v>
      </c>
      <c r="J11" s="23">
        <f>J12</f>
        <v>648522336728</v>
      </c>
      <c r="K11" s="6">
        <f>G11-B11</f>
        <v>-195122981520</v>
      </c>
    </row>
    <row r="12" spans="1:12" ht="30" customHeight="1" x14ac:dyDescent="0.35">
      <c r="A12" s="24" t="s">
        <v>15</v>
      </c>
      <c r="B12" s="21">
        <f>SUM(B13:B19)+B22</f>
        <v>1795322817038</v>
      </c>
      <c r="C12" s="21"/>
      <c r="D12" s="21">
        <f>SUM(D13:D19)+D22</f>
        <v>956966729215</v>
      </c>
      <c r="E12" s="21">
        <f>SUM(E13:E19)+E22</f>
        <v>838356087823</v>
      </c>
      <c r="F12" s="24" t="s">
        <v>16</v>
      </c>
      <c r="G12" s="21">
        <f>G13+G14+G15+G16+G17+G20+G21</f>
        <v>1600199835518</v>
      </c>
      <c r="H12" s="23">
        <f>H13+H14+H15+H16+H17+H20+H21</f>
        <v>0</v>
      </c>
      <c r="I12" s="23">
        <f>I13+I14+I15+I16+I17+I20+I21</f>
        <v>951677498790</v>
      </c>
      <c r="J12" s="23">
        <f>J13+J14+J15+J16+J17+J20+J21</f>
        <v>648522336728</v>
      </c>
      <c r="K12" s="6">
        <v>16462443883</v>
      </c>
      <c r="L12" s="6">
        <v>22657250771</v>
      </c>
    </row>
    <row r="13" spans="1:12" ht="25.5" customHeight="1" x14ac:dyDescent="0.35">
      <c r="A13" s="25" t="s">
        <v>17</v>
      </c>
      <c r="B13" s="26">
        <f t="shared" ref="B13:B22" si="0">SUM(C13:E13)</f>
        <v>22974023674</v>
      </c>
      <c r="C13" s="27"/>
      <c r="D13" s="26">
        <v>1836904109</v>
      </c>
      <c r="E13" s="26">
        <v>21137119565</v>
      </c>
      <c r="F13" s="25" t="s">
        <v>18</v>
      </c>
      <c r="G13" s="26">
        <f t="shared" ref="G13:G21" si="1">SUM(H13:J13)</f>
        <v>729417056530</v>
      </c>
      <c r="H13" s="22"/>
      <c r="I13" s="22">
        <v>274638415170</v>
      </c>
      <c r="J13" s="22">
        <v>454778641360</v>
      </c>
      <c r="K13" s="6">
        <v>283446146581</v>
      </c>
      <c r="L13" s="6">
        <v>544684474597</v>
      </c>
    </row>
    <row r="14" spans="1:12" ht="25.5" customHeight="1" x14ac:dyDescent="0.35">
      <c r="A14" s="25" t="s">
        <v>19</v>
      </c>
      <c r="B14" s="26">
        <f t="shared" si="0"/>
        <v>844276292158</v>
      </c>
      <c r="C14" s="27"/>
      <c r="D14" s="26">
        <v>298071686355</v>
      </c>
      <c r="E14" s="26">
        <v>546204605803</v>
      </c>
      <c r="F14" s="25" t="s">
        <v>20</v>
      </c>
      <c r="G14" s="26">
        <f t="shared" si="1"/>
        <v>0</v>
      </c>
      <c r="H14" s="22"/>
      <c r="I14" s="22"/>
      <c r="J14" s="22"/>
    </row>
    <row r="15" spans="1:12" ht="25.5" customHeight="1" x14ac:dyDescent="0.35">
      <c r="A15" s="25" t="s">
        <v>21</v>
      </c>
      <c r="B15" s="26">
        <f t="shared" si="0"/>
        <v>0</v>
      </c>
      <c r="C15" s="27"/>
      <c r="D15" s="26">
        <v>0</v>
      </c>
      <c r="E15" s="26">
        <v>0</v>
      </c>
      <c r="F15" s="25" t="s">
        <v>22</v>
      </c>
      <c r="G15" s="26">
        <f t="shared" si="1"/>
        <v>534108381931</v>
      </c>
      <c r="H15" s="22"/>
      <c r="I15" s="22">
        <v>423025360347</v>
      </c>
      <c r="J15" s="22">
        <v>111083021584</v>
      </c>
    </row>
    <row r="16" spans="1:12" ht="25.5" customHeight="1" x14ac:dyDescent="0.35">
      <c r="A16" s="25" t="s">
        <v>23</v>
      </c>
      <c r="B16" s="26">
        <f t="shared" si="0"/>
        <v>71515203081</v>
      </c>
      <c r="C16" s="27"/>
      <c r="D16" s="26">
        <v>2329331328</v>
      </c>
      <c r="E16" s="26">
        <v>69185871753</v>
      </c>
      <c r="F16" s="25" t="s">
        <v>24</v>
      </c>
      <c r="G16" s="26">
        <f t="shared" si="1"/>
        <v>0</v>
      </c>
      <c r="H16" s="22"/>
      <c r="I16" s="22"/>
      <c r="J16" s="22"/>
    </row>
    <row r="17" spans="1:12" ht="25.5" customHeight="1" x14ac:dyDescent="0.35">
      <c r="A17" s="25" t="s">
        <v>25</v>
      </c>
      <c r="B17" s="26">
        <f t="shared" si="0"/>
        <v>122765345424</v>
      </c>
      <c r="C17" s="27"/>
      <c r="D17" s="26">
        <v>86277772276</v>
      </c>
      <c r="E17" s="26">
        <v>36487573148</v>
      </c>
      <c r="F17" s="25" t="s">
        <v>26</v>
      </c>
      <c r="G17" s="26">
        <f>G18+G19</f>
        <v>165340917554</v>
      </c>
      <c r="H17" s="22">
        <f>H18+H19</f>
        <v>0</v>
      </c>
      <c r="I17" s="22">
        <f>I18+I19</f>
        <v>165340917554</v>
      </c>
      <c r="J17" s="22">
        <f>J18+J19</f>
        <v>0</v>
      </c>
    </row>
    <row r="18" spans="1:12" ht="36" customHeight="1" x14ac:dyDescent="0.35">
      <c r="A18" s="25" t="s">
        <v>27</v>
      </c>
      <c r="B18" s="26">
        <f t="shared" si="0"/>
        <v>0</v>
      </c>
      <c r="C18" s="26"/>
      <c r="D18" s="26"/>
      <c r="E18" s="26"/>
      <c r="F18" s="28" t="s">
        <v>28</v>
      </c>
      <c r="G18" s="29">
        <f>SUM(H18:J18)</f>
        <v>165340917554</v>
      </c>
      <c r="H18" s="30"/>
      <c r="I18" s="30">
        <v>165340917554</v>
      </c>
      <c r="J18" s="30"/>
    </row>
    <row r="19" spans="1:12" ht="35.25" customHeight="1" x14ac:dyDescent="0.35">
      <c r="A19" s="25" t="s">
        <v>29</v>
      </c>
      <c r="B19" s="26">
        <f t="shared" si="0"/>
        <v>733791952701</v>
      </c>
      <c r="C19" s="27"/>
      <c r="D19" s="26">
        <f>D20+D21</f>
        <v>568451035147</v>
      </c>
      <c r="E19" s="26">
        <f>E20+E21</f>
        <v>165340917554</v>
      </c>
      <c r="F19" s="28" t="s">
        <v>30</v>
      </c>
      <c r="G19" s="29">
        <f>SUM(H19:J19)</f>
        <v>0</v>
      </c>
      <c r="H19" s="30"/>
      <c r="I19" s="30"/>
      <c r="J19" s="30"/>
    </row>
    <row r="20" spans="1:12" ht="25.5" customHeight="1" x14ac:dyDescent="0.35">
      <c r="A20" s="31" t="s">
        <v>31</v>
      </c>
      <c r="B20" s="32">
        <f t="shared" si="0"/>
        <v>562082000000</v>
      </c>
      <c r="C20" s="33"/>
      <c r="D20" s="32">
        <v>478346000000</v>
      </c>
      <c r="E20" s="32">
        <v>83736000000</v>
      </c>
      <c r="F20" s="34" t="s">
        <v>32</v>
      </c>
      <c r="G20" s="35">
        <f t="shared" si="1"/>
        <v>171333479503</v>
      </c>
      <c r="H20" s="36"/>
      <c r="I20" s="36">
        <v>88672805719</v>
      </c>
      <c r="J20" s="36">
        <v>82660673784</v>
      </c>
    </row>
    <row r="21" spans="1:12" ht="25.5" customHeight="1" x14ac:dyDescent="0.35">
      <c r="A21" s="28" t="s">
        <v>33</v>
      </c>
      <c r="B21" s="32">
        <f t="shared" si="0"/>
        <v>171709952701</v>
      </c>
      <c r="C21" s="37"/>
      <c r="D21" s="29">
        <v>90105035147</v>
      </c>
      <c r="E21" s="29">
        <v>81604917554</v>
      </c>
      <c r="F21" s="9" t="s">
        <v>34</v>
      </c>
      <c r="G21" s="26">
        <f t="shared" si="1"/>
        <v>0</v>
      </c>
      <c r="H21" s="22"/>
      <c r="I21" s="22"/>
      <c r="J21" s="22"/>
    </row>
    <row r="22" spans="1:12" ht="25.5" customHeight="1" x14ac:dyDescent="0.35">
      <c r="A22" s="25" t="s">
        <v>35</v>
      </c>
      <c r="B22" s="26">
        <f t="shared" si="0"/>
        <v>0</v>
      </c>
      <c r="C22" s="38"/>
      <c r="D22" s="26"/>
      <c r="E22" s="26">
        <v>0</v>
      </c>
      <c r="F22" s="973" t="s">
        <v>36</v>
      </c>
      <c r="G22" s="976"/>
      <c r="H22" s="977"/>
      <c r="I22" s="977"/>
      <c r="J22" s="978"/>
    </row>
    <row r="23" spans="1:12" ht="36.75" customHeight="1" x14ac:dyDescent="0.35">
      <c r="A23" s="24" t="s">
        <v>37</v>
      </c>
      <c r="B23" s="39">
        <f>SUM(D23:E23)</f>
        <v>195122981520</v>
      </c>
      <c r="C23" s="39">
        <f>C12-H12</f>
        <v>0</v>
      </c>
      <c r="D23" s="39">
        <f>D12-I12</f>
        <v>5289230425</v>
      </c>
      <c r="E23" s="39">
        <f>E12-J12</f>
        <v>189833751095</v>
      </c>
      <c r="F23" s="974"/>
      <c r="G23" s="976"/>
      <c r="H23" s="977"/>
      <c r="I23" s="977"/>
      <c r="J23" s="978"/>
    </row>
    <row r="24" spans="1:12" ht="33.75" customHeight="1" x14ac:dyDescent="0.35">
      <c r="A24" s="24" t="s">
        <v>38</v>
      </c>
      <c r="B24" s="24"/>
      <c r="C24" s="24"/>
      <c r="D24" s="40"/>
      <c r="E24" s="40"/>
      <c r="F24" s="974"/>
      <c r="G24" s="976"/>
      <c r="H24" s="977"/>
      <c r="I24" s="977"/>
      <c r="J24" s="978"/>
    </row>
    <row r="25" spans="1:12" ht="27" customHeight="1" x14ac:dyDescent="0.35">
      <c r="A25" s="982" t="s">
        <v>39</v>
      </c>
      <c r="B25" s="982"/>
      <c r="C25" s="982"/>
      <c r="D25" s="982"/>
      <c r="E25" s="24"/>
      <c r="F25" s="975"/>
      <c r="G25" s="979"/>
      <c r="H25" s="980"/>
      <c r="I25" s="980"/>
      <c r="J25" s="981"/>
    </row>
    <row r="26" spans="1:12" ht="15.5" x14ac:dyDescent="0.35">
      <c r="A26" s="41"/>
      <c r="D26" s="42"/>
      <c r="E26" s="42"/>
      <c r="F26" s="43"/>
      <c r="G26" s="44"/>
      <c r="H26" s="45"/>
      <c r="I26" s="45"/>
      <c r="J26" s="45"/>
    </row>
    <row r="27" spans="1:12" ht="15.5" x14ac:dyDescent="0.35">
      <c r="A27" s="966" t="s">
        <v>3060</v>
      </c>
      <c r="B27" s="966"/>
      <c r="C27" s="46"/>
      <c r="D27" s="966" t="s">
        <v>3059</v>
      </c>
      <c r="E27" s="966"/>
      <c r="F27" s="47"/>
      <c r="G27" s="967" t="str">
        <f>+D27</f>
        <v>Ngày 10 tháng 4 năm 2025</v>
      </c>
      <c r="H27" s="967"/>
      <c r="I27" s="967"/>
      <c r="J27" s="967"/>
    </row>
    <row r="28" spans="1:12" ht="15" x14ac:dyDescent="0.35">
      <c r="A28" s="963" t="s">
        <v>3057</v>
      </c>
      <c r="B28" s="963"/>
      <c r="C28" s="9"/>
      <c r="D28" s="963" t="s">
        <v>40</v>
      </c>
      <c r="E28" s="963"/>
      <c r="F28" s="48"/>
      <c r="G28" s="964" t="s">
        <v>41</v>
      </c>
      <c r="H28" s="964"/>
      <c r="I28" s="964"/>
      <c r="J28" s="964"/>
    </row>
    <row r="29" spans="1:12" ht="15.5" x14ac:dyDescent="0.35">
      <c r="A29" s="965"/>
      <c r="B29" s="965"/>
      <c r="C29" s="9"/>
      <c r="D29" s="963" t="s">
        <v>42</v>
      </c>
      <c r="E29" s="963"/>
      <c r="F29" s="49"/>
      <c r="G29" s="964" t="s">
        <v>43</v>
      </c>
      <c r="H29" s="964"/>
      <c r="I29" s="964"/>
      <c r="J29" s="964"/>
    </row>
    <row r="30" spans="1:12" ht="17.25" customHeight="1" x14ac:dyDescent="0.35">
      <c r="A30" s="50"/>
      <c r="B30" s="9"/>
      <c r="C30" s="9"/>
      <c r="D30" s="51"/>
      <c r="E30" s="51"/>
      <c r="F30" s="50"/>
      <c r="G30" s="52"/>
      <c r="H30" s="45"/>
      <c r="I30" s="45"/>
      <c r="J30" s="45"/>
    </row>
    <row r="31" spans="1:12" s="56" customFormat="1" ht="15.5" x14ac:dyDescent="0.35">
      <c r="A31" s="41"/>
      <c r="B31" s="3"/>
      <c r="C31" s="3"/>
      <c r="D31" s="53"/>
      <c r="E31" s="53"/>
      <c r="F31" s="54"/>
      <c r="G31" s="44"/>
      <c r="H31" s="45"/>
      <c r="I31" s="45"/>
      <c r="J31" s="45"/>
      <c r="K31" s="55"/>
      <c r="L31" s="55"/>
    </row>
    <row r="32" spans="1:12" s="56" customFormat="1" ht="15.5" x14ac:dyDescent="0.35">
      <c r="A32" s="41"/>
      <c r="B32" s="3"/>
      <c r="C32" s="3"/>
      <c r="D32" s="57"/>
      <c r="E32" s="57"/>
      <c r="F32" s="54"/>
      <c r="G32" s="58"/>
      <c r="H32" s="59"/>
      <c r="I32" s="59"/>
      <c r="J32" s="59"/>
      <c r="K32" s="55"/>
      <c r="L32" s="55"/>
    </row>
    <row r="33" spans="1:12" s="56" customFormat="1" ht="21" customHeight="1" x14ac:dyDescent="0.35">
      <c r="A33" s="60"/>
      <c r="B33" s="60"/>
      <c r="C33" s="60"/>
      <c r="D33" s="61"/>
      <c r="E33" s="61"/>
      <c r="F33" s="62"/>
      <c r="G33" s="62"/>
      <c r="H33" s="63"/>
      <c r="I33" s="63"/>
      <c r="J33" s="63"/>
      <c r="K33" s="55"/>
      <c r="L33" s="55"/>
    </row>
    <row r="34" spans="1:12" ht="7.5" customHeight="1" x14ac:dyDescent="0.35">
      <c r="A34" s="64"/>
      <c r="D34" s="65"/>
      <c r="E34" s="65"/>
    </row>
    <row r="35" spans="1:12" x14ac:dyDescent="0.35">
      <c r="D35" s="65"/>
      <c r="E35" s="65"/>
    </row>
    <row r="36" spans="1:12" ht="15" x14ac:dyDescent="0.35">
      <c r="D36" s="961" t="s">
        <v>44</v>
      </c>
      <c r="E36" s="961"/>
      <c r="G36" s="962" t="s">
        <v>46</v>
      </c>
      <c r="H36" s="962"/>
      <c r="I36" s="962"/>
      <c r="J36" s="962"/>
    </row>
    <row r="38" spans="1:12" x14ac:dyDescent="0.35">
      <c r="D38" s="67"/>
      <c r="E38" s="67"/>
      <c r="F38" s="67"/>
      <c r="G38" s="67"/>
      <c r="H38" s="67"/>
      <c r="I38" s="67"/>
      <c r="J38" s="67"/>
    </row>
    <row r="39" spans="1:12" x14ac:dyDescent="0.35">
      <c r="D39" s="67"/>
      <c r="E39" s="67"/>
    </row>
  </sheetData>
  <mergeCells count="22">
    <mergeCell ref="A27:B27"/>
    <mergeCell ref="D27:E27"/>
    <mergeCell ref="G27:J27"/>
    <mergeCell ref="H1:J1"/>
    <mergeCell ref="H2:J2"/>
    <mergeCell ref="H3:J3"/>
    <mergeCell ref="H4:J4"/>
    <mergeCell ref="A5:J5"/>
    <mergeCell ref="A6:J6"/>
    <mergeCell ref="A7:J7"/>
    <mergeCell ref="I8:J8"/>
    <mergeCell ref="F22:F25"/>
    <mergeCell ref="G22:J25"/>
    <mergeCell ref="A25:D25"/>
    <mergeCell ref="D36:E36"/>
    <mergeCell ref="G36:J36"/>
    <mergeCell ref="A28:B28"/>
    <mergeCell ref="D28:E28"/>
    <mergeCell ref="G28:J28"/>
    <mergeCell ref="A29:B29"/>
    <mergeCell ref="D29:E29"/>
    <mergeCell ref="G29:J29"/>
  </mergeCells>
  <pageMargins left="0.49" right="0.27" top="0.44" bottom="0.37" header="0.3" footer="0.3"/>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46"/>
  <sheetViews>
    <sheetView topLeftCell="A50" workbookViewId="0">
      <selection activeCell="J67" sqref="J67"/>
    </sheetView>
  </sheetViews>
  <sheetFormatPr defaultRowHeight="14" x14ac:dyDescent="0.3"/>
  <cols>
    <col min="1" max="1" width="6.26953125" style="128" customWidth="1"/>
    <col min="2" max="2" width="41" style="128" customWidth="1"/>
    <col min="3" max="3" width="19.81640625" style="68" customWidth="1"/>
    <col min="4" max="4" width="19.7265625" style="68" customWidth="1"/>
    <col min="5" max="5" width="19.54296875" style="68" customWidth="1"/>
    <col min="6" max="6" width="17" style="68" customWidth="1"/>
    <col min="7" max="7" width="19.81640625" style="68" customWidth="1"/>
    <col min="8" max="8" width="19.81640625" style="69" customWidth="1"/>
    <col min="9" max="9" width="17.7265625" style="69" customWidth="1"/>
    <col min="10" max="10" width="10.54296875" style="129" customWidth="1"/>
    <col min="11" max="11" width="11.453125" style="129" customWidth="1"/>
    <col min="12" max="12" width="18" style="70" customWidth="1"/>
    <col min="13" max="13" width="19.54296875" style="70" customWidth="1"/>
    <col min="14" max="256" width="9.1796875" style="70"/>
    <col min="257" max="257" width="6.26953125" style="70" customWidth="1"/>
    <col min="258" max="258" width="41" style="70" customWidth="1"/>
    <col min="259" max="259" width="18.54296875" style="70" customWidth="1"/>
    <col min="260" max="260" width="19.7265625" style="70" customWidth="1"/>
    <col min="261" max="261" width="19.54296875" style="70" customWidth="1"/>
    <col min="262" max="262" width="17" style="70" customWidth="1"/>
    <col min="263" max="264" width="19.81640625" style="70" customWidth="1"/>
    <col min="265" max="265" width="17.7265625" style="70" customWidth="1"/>
    <col min="266" max="266" width="10.54296875" style="70" customWidth="1"/>
    <col min="267" max="267" width="11.453125" style="70" customWidth="1"/>
    <col min="268" max="268" width="18" style="70" customWidth="1"/>
    <col min="269" max="269" width="19.54296875" style="70" customWidth="1"/>
    <col min="270" max="512" width="9.1796875" style="70"/>
    <col min="513" max="513" width="6.26953125" style="70" customWidth="1"/>
    <col min="514" max="514" width="41" style="70" customWidth="1"/>
    <col min="515" max="515" width="18.54296875" style="70" customWidth="1"/>
    <col min="516" max="516" width="19.7265625" style="70" customWidth="1"/>
    <col min="517" max="517" width="19.54296875" style="70" customWidth="1"/>
    <col min="518" max="518" width="17" style="70" customWidth="1"/>
    <col min="519" max="520" width="19.81640625" style="70" customWidth="1"/>
    <col min="521" max="521" width="17.7265625" style="70" customWidth="1"/>
    <col min="522" max="522" width="10.54296875" style="70" customWidth="1"/>
    <col min="523" max="523" width="11.453125" style="70" customWidth="1"/>
    <col min="524" max="524" width="18" style="70" customWidth="1"/>
    <col min="525" max="525" width="19.54296875" style="70" customWidth="1"/>
    <col min="526" max="768" width="9.1796875" style="70"/>
    <col min="769" max="769" width="6.26953125" style="70" customWidth="1"/>
    <col min="770" max="770" width="41" style="70" customWidth="1"/>
    <col min="771" max="771" width="18.54296875" style="70" customWidth="1"/>
    <col min="772" max="772" width="19.7265625" style="70" customWidth="1"/>
    <col min="773" max="773" width="19.54296875" style="70" customWidth="1"/>
    <col min="774" max="774" width="17" style="70" customWidth="1"/>
    <col min="775" max="776" width="19.81640625" style="70" customWidth="1"/>
    <col min="777" max="777" width="17.7265625" style="70" customWidth="1"/>
    <col min="778" max="778" width="10.54296875" style="70" customWidth="1"/>
    <col min="779" max="779" width="11.453125" style="70" customWidth="1"/>
    <col min="780" max="780" width="18" style="70" customWidth="1"/>
    <col min="781" max="781" width="19.54296875" style="70" customWidth="1"/>
    <col min="782" max="1024" width="9.1796875" style="70"/>
    <col min="1025" max="1025" width="6.26953125" style="70" customWidth="1"/>
    <col min="1026" max="1026" width="41" style="70" customWidth="1"/>
    <col min="1027" max="1027" width="18.54296875" style="70" customWidth="1"/>
    <col min="1028" max="1028" width="19.7265625" style="70" customWidth="1"/>
    <col min="1029" max="1029" width="19.54296875" style="70" customWidth="1"/>
    <col min="1030" max="1030" width="17" style="70" customWidth="1"/>
    <col min="1031" max="1032" width="19.81640625" style="70" customWidth="1"/>
    <col min="1033" max="1033" width="17.7265625" style="70" customWidth="1"/>
    <col min="1034" max="1034" width="10.54296875" style="70" customWidth="1"/>
    <col min="1035" max="1035" width="11.453125" style="70" customWidth="1"/>
    <col min="1036" max="1036" width="18" style="70" customWidth="1"/>
    <col min="1037" max="1037" width="19.54296875" style="70" customWidth="1"/>
    <col min="1038" max="1280" width="9.1796875" style="70"/>
    <col min="1281" max="1281" width="6.26953125" style="70" customWidth="1"/>
    <col min="1282" max="1282" width="41" style="70" customWidth="1"/>
    <col min="1283" max="1283" width="18.54296875" style="70" customWidth="1"/>
    <col min="1284" max="1284" width="19.7265625" style="70" customWidth="1"/>
    <col min="1285" max="1285" width="19.54296875" style="70" customWidth="1"/>
    <col min="1286" max="1286" width="17" style="70" customWidth="1"/>
    <col min="1287" max="1288" width="19.81640625" style="70" customWidth="1"/>
    <col min="1289" max="1289" width="17.7265625" style="70" customWidth="1"/>
    <col min="1290" max="1290" width="10.54296875" style="70" customWidth="1"/>
    <col min="1291" max="1291" width="11.453125" style="70" customWidth="1"/>
    <col min="1292" max="1292" width="18" style="70" customWidth="1"/>
    <col min="1293" max="1293" width="19.54296875" style="70" customWidth="1"/>
    <col min="1294" max="1536" width="9.1796875" style="70"/>
    <col min="1537" max="1537" width="6.26953125" style="70" customWidth="1"/>
    <col min="1538" max="1538" width="41" style="70" customWidth="1"/>
    <col min="1539" max="1539" width="18.54296875" style="70" customWidth="1"/>
    <col min="1540" max="1540" width="19.7265625" style="70" customWidth="1"/>
    <col min="1541" max="1541" width="19.54296875" style="70" customWidth="1"/>
    <col min="1542" max="1542" width="17" style="70" customWidth="1"/>
    <col min="1543" max="1544" width="19.81640625" style="70" customWidth="1"/>
    <col min="1545" max="1545" width="17.7265625" style="70" customWidth="1"/>
    <col min="1546" max="1546" width="10.54296875" style="70" customWidth="1"/>
    <col min="1547" max="1547" width="11.453125" style="70" customWidth="1"/>
    <col min="1548" max="1548" width="18" style="70" customWidth="1"/>
    <col min="1549" max="1549" width="19.54296875" style="70" customWidth="1"/>
    <col min="1550" max="1792" width="9.1796875" style="70"/>
    <col min="1793" max="1793" width="6.26953125" style="70" customWidth="1"/>
    <col min="1794" max="1794" width="41" style="70" customWidth="1"/>
    <col min="1795" max="1795" width="18.54296875" style="70" customWidth="1"/>
    <col min="1796" max="1796" width="19.7265625" style="70" customWidth="1"/>
    <col min="1797" max="1797" width="19.54296875" style="70" customWidth="1"/>
    <col min="1798" max="1798" width="17" style="70" customWidth="1"/>
    <col min="1799" max="1800" width="19.81640625" style="70" customWidth="1"/>
    <col min="1801" max="1801" width="17.7265625" style="70" customWidth="1"/>
    <col min="1802" max="1802" width="10.54296875" style="70" customWidth="1"/>
    <col min="1803" max="1803" width="11.453125" style="70" customWidth="1"/>
    <col min="1804" max="1804" width="18" style="70" customWidth="1"/>
    <col min="1805" max="1805" width="19.54296875" style="70" customWidth="1"/>
    <col min="1806" max="2048" width="9.1796875" style="70"/>
    <col min="2049" max="2049" width="6.26953125" style="70" customWidth="1"/>
    <col min="2050" max="2050" width="41" style="70" customWidth="1"/>
    <col min="2051" max="2051" width="18.54296875" style="70" customWidth="1"/>
    <col min="2052" max="2052" width="19.7265625" style="70" customWidth="1"/>
    <col min="2053" max="2053" width="19.54296875" style="70" customWidth="1"/>
    <col min="2054" max="2054" width="17" style="70" customWidth="1"/>
    <col min="2055" max="2056" width="19.81640625" style="70" customWidth="1"/>
    <col min="2057" max="2057" width="17.7265625" style="70" customWidth="1"/>
    <col min="2058" max="2058" width="10.54296875" style="70" customWidth="1"/>
    <col min="2059" max="2059" width="11.453125" style="70" customWidth="1"/>
    <col min="2060" max="2060" width="18" style="70" customWidth="1"/>
    <col min="2061" max="2061" width="19.54296875" style="70" customWidth="1"/>
    <col min="2062" max="2304" width="9.1796875" style="70"/>
    <col min="2305" max="2305" width="6.26953125" style="70" customWidth="1"/>
    <col min="2306" max="2306" width="41" style="70" customWidth="1"/>
    <col min="2307" max="2307" width="18.54296875" style="70" customWidth="1"/>
    <col min="2308" max="2308" width="19.7265625" style="70" customWidth="1"/>
    <col min="2309" max="2309" width="19.54296875" style="70" customWidth="1"/>
    <col min="2310" max="2310" width="17" style="70" customWidth="1"/>
    <col min="2311" max="2312" width="19.81640625" style="70" customWidth="1"/>
    <col min="2313" max="2313" width="17.7265625" style="70" customWidth="1"/>
    <col min="2314" max="2314" width="10.54296875" style="70" customWidth="1"/>
    <col min="2315" max="2315" width="11.453125" style="70" customWidth="1"/>
    <col min="2316" max="2316" width="18" style="70" customWidth="1"/>
    <col min="2317" max="2317" width="19.54296875" style="70" customWidth="1"/>
    <col min="2318" max="2560" width="9.1796875" style="70"/>
    <col min="2561" max="2561" width="6.26953125" style="70" customWidth="1"/>
    <col min="2562" max="2562" width="41" style="70" customWidth="1"/>
    <col min="2563" max="2563" width="18.54296875" style="70" customWidth="1"/>
    <col min="2564" max="2564" width="19.7265625" style="70" customWidth="1"/>
    <col min="2565" max="2565" width="19.54296875" style="70" customWidth="1"/>
    <col min="2566" max="2566" width="17" style="70" customWidth="1"/>
    <col min="2567" max="2568" width="19.81640625" style="70" customWidth="1"/>
    <col min="2569" max="2569" width="17.7265625" style="70" customWidth="1"/>
    <col min="2570" max="2570" width="10.54296875" style="70" customWidth="1"/>
    <col min="2571" max="2571" width="11.453125" style="70" customWidth="1"/>
    <col min="2572" max="2572" width="18" style="70" customWidth="1"/>
    <col min="2573" max="2573" width="19.54296875" style="70" customWidth="1"/>
    <col min="2574" max="2816" width="9.1796875" style="70"/>
    <col min="2817" max="2817" width="6.26953125" style="70" customWidth="1"/>
    <col min="2818" max="2818" width="41" style="70" customWidth="1"/>
    <col min="2819" max="2819" width="18.54296875" style="70" customWidth="1"/>
    <col min="2820" max="2820" width="19.7265625" style="70" customWidth="1"/>
    <col min="2821" max="2821" width="19.54296875" style="70" customWidth="1"/>
    <col min="2822" max="2822" width="17" style="70" customWidth="1"/>
    <col min="2823" max="2824" width="19.81640625" style="70" customWidth="1"/>
    <col min="2825" max="2825" width="17.7265625" style="70" customWidth="1"/>
    <col min="2826" max="2826" width="10.54296875" style="70" customWidth="1"/>
    <col min="2827" max="2827" width="11.453125" style="70" customWidth="1"/>
    <col min="2828" max="2828" width="18" style="70" customWidth="1"/>
    <col min="2829" max="2829" width="19.54296875" style="70" customWidth="1"/>
    <col min="2830" max="3072" width="9.1796875" style="70"/>
    <col min="3073" max="3073" width="6.26953125" style="70" customWidth="1"/>
    <col min="3074" max="3074" width="41" style="70" customWidth="1"/>
    <col min="3075" max="3075" width="18.54296875" style="70" customWidth="1"/>
    <col min="3076" max="3076" width="19.7265625" style="70" customWidth="1"/>
    <col min="3077" max="3077" width="19.54296875" style="70" customWidth="1"/>
    <col min="3078" max="3078" width="17" style="70" customWidth="1"/>
    <col min="3079" max="3080" width="19.81640625" style="70" customWidth="1"/>
    <col min="3081" max="3081" width="17.7265625" style="70" customWidth="1"/>
    <col min="3082" max="3082" width="10.54296875" style="70" customWidth="1"/>
    <col min="3083" max="3083" width="11.453125" style="70" customWidth="1"/>
    <col min="3084" max="3084" width="18" style="70" customWidth="1"/>
    <col min="3085" max="3085" width="19.54296875" style="70" customWidth="1"/>
    <col min="3086" max="3328" width="9.1796875" style="70"/>
    <col min="3329" max="3329" width="6.26953125" style="70" customWidth="1"/>
    <col min="3330" max="3330" width="41" style="70" customWidth="1"/>
    <col min="3331" max="3331" width="18.54296875" style="70" customWidth="1"/>
    <col min="3332" max="3332" width="19.7265625" style="70" customWidth="1"/>
    <col min="3333" max="3333" width="19.54296875" style="70" customWidth="1"/>
    <col min="3334" max="3334" width="17" style="70" customWidth="1"/>
    <col min="3335" max="3336" width="19.81640625" style="70" customWidth="1"/>
    <col min="3337" max="3337" width="17.7265625" style="70" customWidth="1"/>
    <col min="3338" max="3338" width="10.54296875" style="70" customWidth="1"/>
    <col min="3339" max="3339" width="11.453125" style="70" customWidth="1"/>
    <col min="3340" max="3340" width="18" style="70" customWidth="1"/>
    <col min="3341" max="3341" width="19.54296875" style="70" customWidth="1"/>
    <col min="3342" max="3584" width="9.1796875" style="70"/>
    <col min="3585" max="3585" width="6.26953125" style="70" customWidth="1"/>
    <col min="3586" max="3586" width="41" style="70" customWidth="1"/>
    <col min="3587" max="3587" width="18.54296875" style="70" customWidth="1"/>
    <col min="3588" max="3588" width="19.7265625" style="70" customWidth="1"/>
    <col min="3589" max="3589" width="19.54296875" style="70" customWidth="1"/>
    <col min="3590" max="3590" width="17" style="70" customWidth="1"/>
    <col min="3591" max="3592" width="19.81640625" style="70" customWidth="1"/>
    <col min="3593" max="3593" width="17.7265625" style="70" customWidth="1"/>
    <col min="3594" max="3594" width="10.54296875" style="70" customWidth="1"/>
    <col min="3595" max="3595" width="11.453125" style="70" customWidth="1"/>
    <col min="3596" max="3596" width="18" style="70" customWidth="1"/>
    <col min="3597" max="3597" width="19.54296875" style="70" customWidth="1"/>
    <col min="3598" max="3840" width="9.1796875" style="70"/>
    <col min="3841" max="3841" width="6.26953125" style="70" customWidth="1"/>
    <col min="3842" max="3842" width="41" style="70" customWidth="1"/>
    <col min="3843" max="3843" width="18.54296875" style="70" customWidth="1"/>
    <col min="3844" max="3844" width="19.7265625" style="70" customWidth="1"/>
    <col min="3845" max="3845" width="19.54296875" style="70" customWidth="1"/>
    <col min="3846" max="3846" width="17" style="70" customWidth="1"/>
    <col min="3847" max="3848" width="19.81640625" style="70" customWidth="1"/>
    <col min="3849" max="3849" width="17.7265625" style="70" customWidth="1"/>
    <col min="3850" max="3850" width="10.54296875" style="70" customWidth="1"/>
    <col min="3851" max="3851" width="11.453125" style="70" customWidth="1"/>
    <col min="3852" max="3852" width="18" style="70" customWidth="1"/>
    <col min="3853" max="3853" width="19.54296875" style="70" customWidth="1"/>
    <col min="3854" max="4096" width="9.1796875" style="70"/>
    <col min="4097" max="4097" width="6.26953125" style="70" customWidth="1"/>
    <col min="4098" max="4098" width="41" style="70" customWidth="1"/>
    <col min="4099" max="4099" width="18.54296875" style="70" customWidth="1"/>
    <col min="4100" max="4100" width="19.7265625" style="70" customWidth="1"/>
    <col min="4101" max="4101" width="19.54296875" style="70" customWidth="1"/>
    <col min="4102" max="4102" width="17" style="70" customWidth="1"/>
    <col min="4103" max="4104" width="19.81640625" style="70" customWidth="1"/>
    <col min="4105" max="4105" width="17.7265625" style="70" customWidth="1"/>
    <col min="4106" max="4106" width="10.54296875" style="70" customWidth="1"/>
    <col min="4107" max="4107" width="11.453125" style="70" customWidth="1"/>
    <col min="4108" max="4108" width="18" style="70" customWidth="1"/>
    <col min="4109" max="4109" width="19.54296875" style="70" customWidth="1"/>
    <col min="4110" max="4352" width="9.1796875" style="70"/>
    <col min="4353" max="4353" width="6.26953125" style="70" customWidth="1"/>
    <col min="4354" max="4354" width="41" style="70" customWidth="1"/>
    <col min="4355" max="4355" width="18.54296875" style="70" customWidth="1"/>
    <col min="4356" max="4356" width="19.7265625" style="70" customWidth="1"/>
    <col min="4357" max="4357" width="19.54296875" style="70" customWidth="1"/>
    <col min="4358" max="4358" width="17" style="70" customWidth="1"/>
    <col min="4359" max="4360" width="19.81640625" style="70" customWidth="1"/>
    <col min="4361" max="4361" width="17.7265625" style="70" customWidth="1"/>
    <col min="4362" max="4362" width="10.54296875" style="70" customWidth="1"/>
    <col min="4363" max="4363" width="11.453125" style="70" customWidth="1"/>
    <col min="4364" max="4364" width="18" style="70" customWidth="1"/>
    <col min="4365" max="4365" width="19.54296875" style="70" customWidth="1"/>
    <col min="4366" max="4608" width="9.1796875" style="70"/>
    <col min="4609" max="4609" width="6.26953125" style="70" customWidth="1"/>
    <col min="4610" max="4610" width="41" style="70" customWidth="1"/>
    <col min="4611" max="4611" width="18.54296875" style="70" customWidth="1"/>
    <col min="4612" max="4612" width="19.7265625" style="70" customWidth="1"/>
    <col min="4613" max="4613" width="19.54296875" style="70" customWidth="1"/>
    <col min="4614" max="4614" width="17" style="70" customWidth="1"/>
    <col min="4615" max="4616" width="19.81640625" style="70" customWidth="1"/>
    <col min="4617" max="4617" width="17.7265625" style="70" customWidth="1"/>
    <col min="4618" max="4618" width="10.54296875" style="70" customWidth="1"/>
    <col min="4619" max="4619" width="11.453125" style="70" customWidth="1"/>
    <col min="4620" max="4620" width="18" style="70" customWidth="1"/>
    <col min="4621" max="4621" width="19.54296875" style="70" customWidth="1"/>
    <col min="4622" max="4864" width="9.1796875" style="70"/>
    <col min="4865" max="4865" width="6.26953125" style="70" customWidth="1"/>
    <col min="4866" max="4866" width="41" style="70" customWidth="1"/>
    <col min="4867" max="4867" width="18.54296875" style="70" customWidth="1"/>
    <col min="4868" max="4868" width="19.7265625" style="70" customWidth="1"/>
    <col min="4869" max="4869" width="19.54296875" style="70" customWidth="1"/>
    <col min="4870" max="4870" width="17" style="70" customWidth="1"/>
    <col min="4871" max="4872" width="19.81640625" style="70" customWidth="1"/>
    <col min="4873" max="4873" width="17.7265625" style="70" customWidth="1"/>
    <col min="4874" max="4874" width="10.54296875" style="70" customWidth="1"/>
    <col min="4875" max="4875" width="11.453125" style="70" customWidth="1"/>
    <col min="4876" max="4876" width="18" style="70" customWidth="1"/>
    <col min="4877" max="4877" width="19.54296875" style="70" customWidth="1"/>
    <col min="4878" max="5120" width="9.1796875" style="70"/>
    <col min="5121" max="5121" width="6.26953125" style="70" customWidth="1"/>
    <col min="5122" max="5122" width="41" style="70" customWidth="1"/>
    <col min="5123" max="5123" width="18.54296875" style="70" customWidth="1"/>
    <col min="5124" max="5124" width="19.7265625" style="70" customWidth="1"/>
    <col min="5125" max="5125" width="19.54296875" style="70" customWidth="1"/>
    <col min="5126" max="5126" width="17" style="70" customWidth="1"/>
    <col min="5127" max="5128" width="19.81640625" style="70" customWidth="1"/>
    <col min="5129" max="5129" width="17.7265625" style="70" customWidth="1"/>
    <col min="5130" max="5130" width="10.54296875" style="70" customWidth="1"/>
    <col min="5131" max="5131" width="11.453125" style="70" customWidth="1"/>
    <col min="5132" max="5132" width="18" style="70" customWidth="1"/>
    <col min="5133" max="5133" width="19.54296875" style="70" customWidth="1"/>
    <col min="5134" max="5376" width="9.1796875" style="70"/>
    <col min="5377" max="5377" width="6.26953125" style="70" customWidth="1"/>
    <col min="5378" max="5378" width="41" style="70" customWidth="1"/>
    <col min="5379" max="5379" width="18.54296875" style="70" customWidth="1"/>
    <col min="5380" max="5380" width="19.7265625" style="70" customWidth="1"/>
    <col min="5381" max="5381" width="19.54296875" style="70" customWidth="1"/>
    <col min="5382" max="5382" width="17" style="70" customWidth="1"/>
    <col min="5383" max="5384" width="19.81640625" style="70" customWidth="1"/>
    <col min="5385" max="5385" width="17.7265625" style="70" customWidth="1"/>
    <col min="5386" max="5386" width="10.54296875" style="70" customWidth="1"/>
    <col min="5387" max="5387" width="11.453125" style="70" customWidth="1"/>
    <col min="5388" max="5388" width="18" style="70" customWidth="1"/>
    <col min="5389" max="5389" width="19.54296875" style="70" customWidth="1"/>
    <col min="5390" max="5632" width="9.1796875" style="70"/>
    <col min="5633" max="5633" width="6.26953125" style="70" customWidth="1"/>
    <col min="5634" max="5634" width="41" style="70" customWidth="1"/>
    <col min="5635" max="5635" width="18.54296875" style="70" customWidth="1"/>
    <col min="5636" max="5636" width="19.7265625" style="70" customWidth="1"/>
    <col min="5637" max="5637" width="19.54296875" style="70" customWidth="1"/>
    <col min="5638" max="5638" width="17" style="70" customWidth="1"/>
    <col min="5639" max="5640" width="19.81640625" style="70" customWidth="1"/>
    <col min="5641" max="5641" width="17.7265625" style="70" customWidth="1"/>
    <col min="5642" max="5642" width="10.54296875" style="70" customWidth="1"/>
    <col min="5643" max="5643" width="11.453125" style="70" customWidth="1"/>
    <col min="5644" max="5644" width="18" style="70" customWidth="1"/>
    <col min="5645" max="5645" width="19.54296875" style="70" customWidth="1"/>
    <col min="5646" max="5888" width="9.1796875" style="70"/>
    <col min="5889" max="5889" width="6.26953125" style="70" customWidth="1"/>
    <col min="5890" max="5890" width="41" style="70" customWidth="1"/>
    <col min="5891" max="5891" width="18.54296875" style="70" customWidth="1"/>
    <col min="5892" max="5892" width="19.7265625" style="70" customWidth="1"/>
    <col min="5893" max="5893" width="19.54296875" style="70" customWidth="1"/>
    <col min="5894" max="5894" width="17" style="70" customWidth="1"/>
    <col min="5895" max="5896" width="19.81640625" style="70" customWidth="1"/>
    <col min="5897" max="5897" width="17.7265625" style="70" customWidth="1"/>
    <col min="5898" max="5898" width="10.54296875" style="70" customWidth="1"/>
    <col min="5899" max="5899" width="11.453125" style="70" customWidth="1"/>
    <col min="5900" max="5900" width="18" style="70" customWidth="1"/>
    <col min="5901" max="5901" width="19.54296875" style="70" customWidth="1"/>
    <col min="5902" max="6144" width="9.1796875" style="70"/>
    <col min="6145" max="6145" width="6.26953125" style="70" customWidth="1"/>
    <col min="6146" max="6146" width="41" style="70" customWidth="1"/>
    <col min="6147" max="6147" width="18.54296875" style="70" customWidth="1"/>
    <col min="6148" max="6148" width="19.7265625" style="70" customWidth="1"/>
    <col min="6149" max="6149" width="19.54296875" style="70" customWidth="1"/>
    <col min="6150" max="6150" width="17" style="70" customWidth="1"/>
    <col min="6151" max="6152" width="19.81640625" style="70" customWidth="1"/>
    <col min="6153" max="6153" width="17.7265625" style="70" customWidth="1"/>
    <col min="6154" max="6154" width="10.54296875" style="70" customWidth="1"/>
    <col min="6155" max="6155" width="11.453125" style="70" customWidth="1"/>
    <col min="6156" max="6156" width="18" style="70" customWidth="1"/>
    <col min="6157" max="6157" width="19.54296875" style="70" customWidth="1"/>
    <col min="6158" max="6400" width="9.1796875" style="70"/>
    <col min="6401" max="6401" width="6.26953125" style="70" customWidth="1"/>
    <col min="6402" max="6402" width="41" style="70" customWidth="1"/>
    <col min="6403" max="6403" width="18.54296875" style="70" customWidth="1"/>
    <col min="6404" max="6404" width="19.7265625" style="70" customWidth="1"/>
    <col min="6405" max="6405" width="19.54296875" style="70" customWidth="1"/>
    <col min="6406" max="6406" width="17" style="70" customWidth="1"/>
    <col min="6407" max="6408" width="19.81640625" style="70" customWidth="1"/>
    <col min="6409" max="6409" width="17.7265625" style="70" customWidth="1"/>
    <col min="6410" max="6410" width="10.54296875" style="70" customWidth="1"/>
    <col min="6411" max="6411" width="11.453125" style="70" customWidth="1"/>
    <col min="6412" max="6412" width="18" style="70" customWidth="1"/>
    <col min="6413" max="6413" width="19.54296875" style="70" customWidth="1"/>
    <col min="6414" max="6656" width="9.1796875" style="70"/>
    <col min="6657" max="6657" width="6.26953125" style="70" customWidth="1"/>
    <col min="6658" max="6658" width="41" style="70" customWidth="1"/>
    <col min="6659" max="6659" width="18.54296875" style="70" customWidth="1"/>
    <col min="6660" max="6660" width="19.7265625" style="70" customWidth="1"/>
    <col min="6661" max="6661" width="19.54296875" style="70" customWidth="1"/>
    <col min="6662" max="6662" width="17" style="70" customWidth="1"/>
    <col min="6663" max="6664" width="19.81640625" style="70" customWidth="1"/>
    <col min="6665" max="6665" width="17.7265625" style="70" customWidth="1"/>
    <col min="6666" max="6666" width="10.54296875" style="70" customWidth="1"/>
    <col min="6667" max="6667" width="11.453125" style="70" customWidth="1"/>
    <col min="6668" max="6668" width="18" style="70" customWidth="1"/>
    <col min="6669" max="6669" width="19.54296875" style="70" customWidth="1"/>
    <col min="6670" max="6912" width="9.1796875" style="70"/>
    <col min="6913" max="6913" width="6.26953125" style="70" customWidth="1"/>
    <col min="6914" max="6914" width="41" style="70" customWidth="1"/>
    <col min="6915" max="6915" width="18.54296875" style="70" customWidth="1"/>
    <col min="6916" max="6916" width="19.7265625" style="70" customWidth="1"/>
    <col min="6917" max="6917" width="19.54296875" style="70" customWidth="1"/>
    <col min="6918" max="6918" width="17" style="70" customWidth="1"/>
    <col min="6919" max="6920" width="19.81640625" style="70" customWidth="1"/>
    <col min="6921" max="6921" width="17.7265625" style="70" customWidth="1"/>
    <col min="6922" max="6922" width="10.54296875" style="70" customWidth="1"/>
    <col min="6923" max="6923" width="11.453125" style="70" customWidth="1"/>
    <col min="6924" max="6924" width="18" style="70" customWidth="1"/>
    <col min="6925" max="6925" width="19.54296875" style="70" customWidth="1"/>
    <col min="6926" max="7168" width="9.1796875" style="70"/>
    <col min="7169" max="7169" width="6.26953125" style="70" customWidth="1"/>
    <col min="7170" max="7170" width="41" style="70" customWidth="1"/>
    <col min="7171" max="7171" width="18.54296875" style="70" customWidth="1"/>
    <col min="7172" max="7172" width="19.7265625" style="70" customWidth="1"/>
    <col min="7173" max="7173" width="19.54296875" style="70" customWidth="1"/>
    <col min="7174" max="7174" width="17" style="70" customWidth="1"/>
    <col min="7175" max="7176" width="19.81640625" style="70" customWidth="1"/>
    <col min="7177" max="7177" width="17.7265625" style="70" customWidth="1"/>
    <col min="7178" max="7178" width="10.54296875" style="70" customWidth="1"/>
    <col min="7179" max="7179" width="11.453125" style="70" customWidth="1"/>
    <col min="7180" max="7180" width="18" style="70" customWidth="1"/>
    <col min="7181" max="7181" width="19.54296875" style="70" customWidth="1"/>
    <col min="7182" max="7424" width="9.1796875" style="70"/>
    <col min="7425" max="7425" width="6.26953125" style="70" customWidth="1"/>
    <col min="7426" max="7426" width="41" style="70" customWidth="1"/>
    <col min="7427" max="7427" width="18.54296875" style="70" customWidth="1"/>
    <col min="7428" max="7428" width="19.7265625" style="70" customWidth="1"/>
    <col min="7429" max="7429" width="19.54296875" style="70" customWidth="1"/>
    <col min="7430" max="7430" width="17" style="70" customWidth="1"/>
    <col min="7431" max="7432" width="19.81640625" style="70" customWidth="1"/>
    <col min="7433" max="7433" width="17.7265625" style="70" customWidth="1"/>
    <col min="7434" max="7434" width="10.54296875" style="70" customWidth="1"/>
    <col min="7435" max="7435" width="11.453125" style="70" customWidth="1"/>
    <col min="7436" max="7436" width="18" style="70" customWidth="1"/>
    <col min="7437" max="7437" width="19.54296875" style="70" customWidth="1"/>
    <col min="7438" max="7680" width="9.1796875" style="70"/>
    <col min="7681" max="7681" width="6.26953125" style="70" customWidth="1"/>
    <col min="7682" max="7682" width="41" style="70" customWidth="1"/>
    <col min="7683" max="7683" width="18.54296875" style="70" customWidth="1"/>
    <col min="7684" max="7684" width="19.7265625" style="70" customWidth="1"/>
    <col min="7685" max="7685" width="19.54296875" style="70" customWidth="1"/>
    <col min="7686" max="7686" width="17" style="70" customWidth="1"/>
    <col min="7687" max="7688" width="19.81640625" style="70" customWidth="1"/>
    <col min="7689" max="7689" width="17.7265625" style="70" customWidth="1"/>
    <col min="7690" max="7690" width="10.54296875" style="70" customWidth="1"/>
    <col min="7691" max="7691" width="11.453125" style="70" customWidth="1"/>
    <col min="7692" max="7692" width="18" style="70" customWidth="1"/>
    <col min="7693" max="7693" width="19.54296875" style="70" customWidth="1"/>
    <col min="7694" max="7936" width="9.1796875" style="70"/>
    <col min="7937" max="7937" width="6.26953125" style="70" customWidth="1"/>
    <col min="7938" max="7938" width="41" style="70" customWidth="1"/>
    <col min="7939" max="7939" width="18.54296875" style="70" customWidth="1"/>
    <col min="7940" max="7940" width="19.7265625" style="70" customWidth="1"/>
    <col min="7941" max="7941" width="19.54296875" style="70" customWidth="1"/>
    <col min="7942" max="7942" width="17" style="70" customWidth="1"/>
    <col min="7943" max="7944" width="19.81640625" style="70" customWidth="1"/>
    <col min="7945" max="7945" width="17.7265625" style="70" customWidth="1"/>
    <col min="7946" max="7946" width="10.54296875" style="70" customWidth="1"/>
    <col min="7947" max="7947" width="11.453125" style="70" customWidth="1"/>
    <col min="7948" max="7948" width="18" style="70" customWidth="1"/>
    <col min="7949" max="7949" width="19.54296875" style="70" customWidth="1"/>
    <col min="7950" max="8192" width="9.1796875" style="70"/>
    <col min="8193" max="8193" width="6.26953125" style="70" customWidth="1"/>
    <col min="8194" max="8194" width="41" style="70" customWidth="1"/>
    <col min="8195" max="8195" width="18.54296875" style="70" customWidth="1"/>
    <col min="8196" max="8196" width="19.7265625" style="70" customWidth="1"/>
    <col min="8197" max="8197" width="19.54296875" style="70" customWidth="1"/>
    <col min="8198" max="8198" width="17" style="70" customWidth="1"/>
    <col min="8199" max="8200" width="19.81640625" style="70" customWidth="1"/>
    <col min="8201" max="8201" width="17.7265625" style="70" customWidth="1"/>
    <col min="8202" max="8202" width="10.54296875" style="70" customWidth="1"/>
    <col min="8203" max="8203" width="11.453125" style="70" customWidth="1"/>
    <col min="8204" max="8204" width="18" style="70" customWidth="1"/>
    <col min="8205" max="8205" width="19.54296875" style="70" customWidth="1"/>
    <col min="8206" max="8448" width="9.1796875" style="70"/>
    <col min="8449" max="8449" width="6.26953125" style="70" customWidth="1"/>
    <col min="8450" max="8450" width="41" style="70" customWidth="1"/>
    <col min="8451" max="8451" width="18.54296875" style="70" customWidth="1"/>
    <col min="8452" max="8452" width="19.7265625" style="70" customWidth="1"/>
    <col min="8453" max="8453" width="19.54296875" style="70" customWidth="1"/>
    <col min="8454" max="8454" width="17" style="70" customWidth="1"/>
    <col min="8455" max="8456" width="19.81640625" style="70" customWidth="1"/>
    <col min="8457" max="8457" width="17.7265625" style="70" customWidth="1"/>
    <col min="8458" max="8458" width="10.54296875" style="70" customWidth="1"/>
    <col min="8459" max="8459" width="11.453125" style="70" customWidth="1"/>
    <col min="8460" max="8460" width="18" style="70" customWidth="1"/>
    <col min="8461" max="8461" width="19.54296875" style="70" customWidth="1"/>
    <col min="8462" max="8704" width="9.1796875" style="70"/>
    <col min="8705" max="8705" width="6.26953125" style="70" customWidth="1"/>
    <col min="8706" max="8706" width="41" style="70" customWidth="1"/>
    <col min="8707" max="8707" width="18.54296875" style="70" customWidth="1"/>
    <col min="8708" max="8708" width="19.7265625" style="70" customWidth="1"/>
    <col min="8709" max="8709" width="19.54296875" style="70" customWidth="1"/>
    <col min="8710" max="8710" width="17" style="70" customWidth="1"/>
    <col min="8711" max="8712" width="19.81640625" style="70" customWidth="1"/>
    <col min="8713" max="8713" width="17.7265625" style="70" customWidth="1"/>
    <col min="8714" max="8714" width="10.54296875" style="70" customWidth="1"/>
    <col min="8715" max="8715" width="11.453125" style="70" customWidth="1"/>
    <col min="8716" max="8716" width="18" style="70" customWidth="1"/>
    <col min="8717" max="8717" width="19.54296875" style="70" customWidth="1"/>
    <col min="8718" max="8960" width="9.1796875" style="70"/>
    <col min="8961" max="8961" width="6.26953125" style="70" customWidth="1"/>
    <col min="8962" max="8962" width="41" style="70" customWidth="1"/>
    <col min="8963" max="8963" width="18.54296875" style="70" customWidth="1"/>
    <col min="8964" max="8964" width="19.7265625" style="70" customWidth="1"/>
    <col min="8965" max="8965" width="19.54296875" style="70" customWidth="1"/>
    <col min="8966" max="8966" width="17" style="70" customWidth="1"/>
    <col min="8967" max="8968" width="19.81640625" style="70" customWidth="1"/>
    <col min="8969" max="8969" width="17.7265625" style="70" customWidth="1"/>
    <col min="8970" max="8970" width="10.54296875" style="70" customWidth="1"/>
    <col min="8971" max="8971" width="11.453125" style="70" customWidth="1"/>
    <col min="8972" max="8972" width="18" style="70" customWidth="1"/>
    <col min="8973" max="8973" width="19.54296875" style="70" customWidth="1"/>
    <col min="8974" max="9216" width="9.1796875" style="70"/>
    <col min="9217" max="9217" width="6.26953125" style="70" customWidth="1"/>
    <col min="9218" max="9218" width="41" style="70" customWidth="1"/>
    <col min="9219" max="9219" width="18.54296875" style="70" customWidth="1"/>
    <col min="9220" max="9220" width="19.7265625" style="70" customWidth="1"/>
    <col min="9221" max="9221" width="19.54296875" style="70" customWidth="1"/>
    <col min="9222" max="9222" width="17" style="70" customWidth="1"/>
    <col min="9223" max="9224" width="19.81640625" style="70" customWidth="1"/>
    <col min="9225" max="9225" width="17.7265625" style="70" customWidth="1"/>
    <col min="9226" max="9226" width="10.54296875" style="70" customWidth="1"/>
    <col min="9227" max="9227" width="11.453125" style="70" customWidth="1"/>
    <col min="9228" max="9228" width="18" style="70" customWidth="1"/>
    <col min="9229" max="9229" width="19.54296875" style="70" customWidth="1"/>
    <col min="9230" max="9472" width="9.1796875" style="70"/>
    <col min="9473" max="9473" width="6.26953125" style="70" customWidth="1"/>
    <col min="9474" max="9474" width="41" style="70" customWidth="1"/>
    <col min="9475" max="9475" width="18.54296875" style="70" customWidth="1"/>
    <col min="9476" max="9476" width="19.7265625" style="70" customWidth="1"/>
    <col min="9477" max="9477" width="19.54296875" style="70" customWidth="1"/>
    <col min="9478" max="9478" width="17" style="70" customWidth="1"/>
    <col min="9479" max="9480" width="19.81640625" style="70" customWidth="1"/>
    <col min="9481" max="9481" width="17.7265625" style="70" customWidth="1"/>
    <col min="9482" max="9482" width="10.54296875" style="70" customWidth="1"/>
    <col min="9483" max="9483" width="11.453125" style="70" customWidth="1"/>
    <col min="9484" max="9484" width="18" style="70" customWidth="1"/>
    <col min="9485" max="9485" width="19.54296875" style="70" customWidth="1"/>
    <col min="9486" max="9728" width="9.1796875" style="70"/>
    <col min="9729" max="9729" width="6.26953125" style="70" customWidth="1"/>
    <col min="9730" max="9730" width="41" style="70" customWidth="1"/>
    <col min="9731" max="9731" width="18.54296875" style="70" customWidth="1"/>
    <col min="9732" max="9732" width="19.7265625" style="70" customWidth="1"/>
    <col min="9733" max="9733" width="19.54296875" style="70" customWidth="1"/>
    <col min="9734" max="9734" width="17" style="70" customWidth="1"/>
    <col min="9735" max="9736" width="19.81640625" style="70" customWidth="1"/>
    <col min="9737" max="9737" width="17.7265625" style="70" customWidth="1"/>
    <col min="9738" max="9738" width="10.54296875" style="70" customWidth="1"/>
    <col min="9739" max="9739" width="11.453125" style="70" customWidth="1"/>
    <col min="9740" max="9740" width="18" style="70" customWidth="1"/>
    <col min="9741" max="9741" width="19.54296875" style="70" customWidth="1"/>
    <col min="9742" max="9984" width="9.1796875" style="70"/>
    <col min="9985" max="9985" width="6.26953125" style="70" customWidth="1"/>
    <col min="9986" max="9986" width="41" style="70" customWidth="1"/>
    <col min="9987" max="9987" width="18.54296875" style="70" customWidth="1"/>
    <col min="9988" max="9988" width="19.7265625" style="70" customWidth="1"/>
    <col min="9989" max="9989" width="19.54296875" style="70" customWidth="1"/>
    <col min="9990" max="9990" width="17" style="70" customWidth="1"/>
    <col min="9991" max="9992" width="19.81640625" style="70" customWidth="1"/>
    <col min="9993" max="9993" width="17.7265625" style="70" customWidth="1"/>
    <col min="9994" max="9994" width="10.54296875" style="70" customWidth="1"/>
    <col min="9995" max="9995" width="11.453125" style="70" customWidth="1"/>
    <col min="9996" max="9996" width="18" style="70" customWidth="1"/>
    <col min="9997" max="9997" width="19.54296875" style="70" customWidth="1"/>
    <col min="9998" max="10240" width="9.1796875" style="70"/>
    <col min="10241" max="10241" width="6.26953125" style="70" customWidth="1"/>
    <col min="10242" max="10242" width="41" style="70" customWidth="1"/>
    <col min="10243" max="10243" width="18.54296875" style="70" customWidth="1"/>
    <col min="10244" max="10244" width="19.7265625" style="70" customWidth="1"/>
    <col min="10245" max="10245" width="19.54296875" style="70" customWidth="1"/>
    <col min="10246" max="10246" width="17" style="70" customWidth="1"/>
    <col min="10247" max="10248" width="19.81640625" style="70" customWidth="1"/>
    <col min="10249" max="10249" width="17.7265625" style="70" customWidth="1"/>
    <col min="10250" max="10250" width="10.54296875" style="70" customWidth="1"/>
    <col min="10251" max="10251" width="11.453125" style="70" customWidth="1"/>
    <col min="10252" max="10252" width="18" style="70" customWidth="1"/>
    <col min="10253" max="10253" width="19.54296875" style="70" customWidth="1"/>
    <col min="10254" max="10496" width="9.1796875" style="70"/>
    <col min="10497" max="10497" width="6.26953125" style="70" customWidth="1"/>
    <col min="10498" max="10498" width="41" style="70" customWidth="1"/>
    <col min="10499" max="10499" width="18.54296875" style="70" customWidth="1"/>
    <col min="10500" max="10500" width="19.7265625" style="70" customWidth="1"/>
    <col min="10501" max="10501" width="19.54296875" style="70" customWidth="1"/>
    <col min="10502" max="10502" width="17" style="70" customWidth="1"/>
    <col min="10503" max="10504" width="19.81640625" style="70" customWidth="1"/>
    <col min="10505" max="10505" width="17.7265625" style="70" customWidth="1"/>
    <col min="10506" max="10506" width="10.54296875" style="70" customWidth="1"/>
    <col min="10507" max="10507" width="11.453125" style="70" customWidth="1"/>
    <col min="10508" max="10508" width="18" style="70" customWidth="1"/>
    <col min="10509" max="10509" width="19.54296875" style="70" customWidth="1"/>
    <col min="10510" max="10752" width="9.1796875" style="70"/>
    <col min="10753" max="10753" width="6.26953125" style="70" customWidth="1"/>
    <col min="10754" max="10754" width="41" style="70" customWidth="1"/>
    <col min="10755" max="10755" width="18.54296875" style="70" customWidth="1"/>
    <col min="10756" max="10756" width="19.7265625" style="70" customWidth="1"/>
    <col min="10757" max="10757" width="19.54296875" style="70" customWidth="1"/>
    <col min="10758" max="10758" width="17" style="70" customWidth="1"/>
    <col min="10759" max="10760" width="19.81640625" style="70" customWidth="1"/>
    <col min="10761" max="10761" width="17.7265625" style="70" customWidth="1"/>
    <col min="10762" max="10762" width="10.54296875" style="70" customWidth="1"/>
    <col min="10763" max="10763" width="11.453125" style="70" customWidth="1"/>
    <col min="10764" max="10764" width="18" style="70" customWidth="1"/>
    <col min="10765" max="10765" width="19.54296875" style="70" customWidth="1"/>
    <col min="10766" max="11008" width="9.1796875" style="70"/>
    <col min="11009" max="11009" width="6.26953125" style="70" customWidth="1"/>
    <col min="11010" max="11010" width="41" style="70" customWidth="1"/>
    <col min="11011" max="11011" width="18.54296875" style="70" customWidth="1"/>
    <col min="11012" max="11012" width="19.7265625" style="70" customWidth="1"/>
    <col min="11013" max="11013" width="19.54296875" style="70" customWidth="1"/>
    <col min="11014" max="11014" width="17" style="70" customWidth="1"/>
    <col min="11015" max="11016" width="19.81640625" style="70" customWidth="1"/>
    <col min="11017" max="11017" width="17.7265625" style="70" customWidth="1"/>
    <col min="11018" max="11018" width="10.54296875" style="70" customWidth="1"/>
    <col min="11019" max="11019" width="11.453125" style="70" customWidth="1"/>
    <col min="11020" max="11020" width="18" style="70" customWidth="1"/>
    <col min="11021" max="11021" width="19.54296875" style="70" customWidth="1"/>
    <col min="11022" max="11264" width="9.1796875" style="70"/>
    <col min="11265" max="11265" width="6.26953125" style="70" customWidth="1"/>
    <col min="11266" max="11266" width="41" style="70" customWidth="1"/>
    <col min="11267" max="11267" width="18.54296875" style="70" customWidth="1"/>
    <col min="11268" max="11268" width="19.7265625" style="70" customWidth="1"/>
    <col min="11269" max="11269" width="19.54296875" style="70" customWidth="1"/>
    <col min="11270" max="11270" width="17" style="70" customWidth="1"/>
    <col min="11271" max="11272" width="19.81640625" style="70" customWidth="1"/>
    <col min="11273" max="11273" width="17.7265625" style="70" customWidth="1"/>
    <col min="11274" max="11274" width="10.54296875" style="70" customWidth="1"/>
    <col min="11275" max="11275" width="11.453125" style="70" customWidth="1"/>
    <col min="11276" max="11276" width="18" style="70" customWidth="1"/>
    <col min="11277" max="11277" width="19.54296875" style="70" customWidth="1"/>
    <col min="11278" max="11520" width="9.1796875" style="70"/>
    <col min="11521" max="11521" width="6.26953125" style="70" customWidth="1"/>
    <col min="11522" max="11522" width="41" style="70" customWidth="1"/>
    <col min="11523" max="11523" width="18.54296875" style="70" customWidth="1"/>
    <col min="11524" max="11524" width="19.7265625" style="70" customWidth="1"/>
    <col min="11525" max="11525" width="19.54296875" style="70" customWidth="1"/>
    <col min="11526" max="11526" width="17" style="70" customWidth="1"/>
    <col min="11527" max="11528" width="19.81640625" style="70" customWidth="1"/>
    <col min="11529" max="11529" width="17.7265625" style="70" customWidth="1"/>
    <col min="11530" max="11530" width="10.54296875" style="70" customWidth="1"/>
    <col min="11531" max="11531" width="11.453125" style="70" customWidth="1"/>
    <col min="11532" max="11532" width="18" style="70" customWidth="1"/>
    <col min="11533" max="11533" width="19.54296875" style="70" customWidth="1"/>
    <col min="11534" max="11776" width="9.1796875" style="70"/>
    <col min="11777" max="11777" width="6.26953125" style="70" customWidth="1"/>
    <col min="11778" max="11778" width="41" style="70" customWidth="1"/>
    <col min="11779" max="11779" width="18.54296875" style="70" customWidth="1"/>
    <col min="11780" max="11780" width="19.7265625" style="70" customWidth="1"/>
    <col min="11781" max="11781" width="19.54296875" style="70" customWidth="1"/>
    <col min="11782" max="11782" width="17" style="70" customWidth="1"/>
    <col min="11783" max="11784" width="19.81640625" style="70" customWidth="1"/>
    <col min="11785" max="11785" width="17.7265625" style="70" customWidth="1"/>
    <col min="11786" max="11786" width="10.54296875" style="70" customWidth="1"/>
    <col min="11787" max="11787" width="11.453125" style="70" customWidth="1"/>
    <col min="11788" max="11788" width="18" style="70" customWidth="1"/>
    <col min="11789" max="11789" width="19.54296875" style="70" customWidth="1"/>
    <col min="11790" max="12032" width="9.1796875" style="70"/>
    <col min="12033" max="12033" width="6.26953125" style="70" customWidth="1"/>
    <col min="12034" max="12034" width="41" style="70" customWidth="1"/>
    <col min="12035" max="12035" width="18.54296875" style="70" customWidth="1"/>
    <col min="12036" max="12036" width="19.7265625" style="70" customWidth="1"/>
    <col min="12037" max="12037" width="19.54296875" style="70" customWidth="1"/>
    <col min="12038" max="12038" width="17" style="70" customWidth="1"/>
    <col min="12039" max="12040" width="19.81640625" style="70" customWidth="1"/>
    <col min="12041" max="12041" width="17.7265625" style="70" customWidth="1"/>
    <col min="12042" max="12042" width="10.54296875" style="70" customWidth="1"/>
    <col min="12043" max="12043" width="11.453125" style="70" customWidth="1"/>
    <col min="12044" max="12044" width="18" style="70" customWidth="1"/>
    <col min="12045" max="12045" width="19.54296875" style="70" customWidth="1"/>
    <col min="12046" max="12288" width="9.1796875" style="70"/>
    <col min="12289" max="12289" width="6.26953125" style="70" customWidth="1"/>
    <col min="12290" max="12290" width="41" style="70" customWidth="1"/>
    <col min="12291" max="12291" width="18.54296875" style="70" customWidth="1"/>
    <col min="12292" max="12292" width="19.7265625" style="70" customWidth="1"/>
    <col min="12293" max="12293" width="19.54296875" style="70" customWidth="1"/>
    <col min="12294" max="12294" width="17" style="70" customWidth="1"/>
    <col min="12295" max="12296" width="19.81640625" style="70" customWidth="1"/>
    <col min="12297" max="12297" width="17.7265625" style="70" customWidth="1"/>
    <col min="12298" max="12298" width="10.54296875" style="70" customWidth="1"/>
    <col min="12299" max="12299" width="11.453125" style="70" customWidth="1"/>
    <col min="12300" max="12300" width="18" style="70" customWidth="1"/>
    <col min="12301" max="12301" width="19.54296875" style="70" customWidth="1"/>
    <col min="12302" max="12544" width="9.1796875" style="70"/>
    <col min="12545" max="12545" width="6.26953125" style="70" customWidth="1"/>
    <col min="12546" max="12546" width="41" style="70" customWidth="1"/>
    <col min="12547" max="12547" width="18.54296875" style="70" customWidth="1"/>
    <col min="12548" max="12548" width="19.7265625" style="70" customWidth="1"/>
    <col min="12549" max="12549" width="19.54296875" style="70" customWidth="1"/>
    <col min="12550" max="12550" width="17" style="70" customWidth="1"/>
    <col min="12551" max="12552" width="19.81640625" style="70" customWidth="1"/>
    <col min="12553" max="12553" width="17.7265625" style="70" customWidth="1"/>
    <col min="12554" max="12554" width="10.54296875" style="70" customWidth="1"/>
    <col min="12555" max="12555" width="11.453125" style="70" customWidth="1"/>
    <col min="12556" max="12556" width="18" style="70" customWidth="1"/>
    <col min="12557" max="12557" width="19.54296875" style="70" customWidth="1"/>
    <col min="12558" max="12800" width="9.1796875" style="70"/>
    <col min="12801" max="12801" width="6.26953125" style="70" customWidth="1"/>
    <col min="12802" max="12802" width="41" style="70" customWidth="1"/>
    <col min="12803" max="12803" width="18.54296875" style="70" customWidth="1"/>
    <col min="12804" max="12804" width="19.7265625" style="70" customWidth="1"/>
    <col min="12805" max="12805" width="19.54296875" style="70" customWidth="1"/>
    <col min="12806" max="12806" width="17" style="70" customWidth="1"/>
    <col min="12807" max="12808" width="19.81640625" style="70" customWidth="1"/>
    <col min="12809" max="12809" width="17.7265625" style="70" customWidth="1"/>
    <col min="12810" max="12810" width="10.54296875" style="70" customWidth="1"/>
    <col min="12811" max="12811" width="11.453125" style="70" customWidth="1"/>
    <col min="12812" max="12812" width="18" style="70" customWidth="1"/>
    <col min="12813" max="12813" width="19.54296875" style="70" customWidth="1"/>
    <col min="12814" max="13056" width="9.1796875" style="70"/>
    <col min="13057" max="13057" width="6.26953125" style="70" customWidth="1"/>
    <col min="13058" max="13058" width="41" style="70" customWidth="1"/>
    <col min="13059" max="13059" width="18.54296875" style="70" customWidth="1"/>
    <col min="13060" max="13060" width="19.7265625" style="70" customWidth="1"/>
    <col min="13061" max="13061" width="19.54296875" style="70" customWidth="1"/>
    <col min="13062" max="13062" width="17" style="70" customWidth="1"/>
    <col min="13063" max="13064" width="19.81640625" style="70" customWidth="1"/>
    <col min="13065" max="13065" width="17.7265625" style="70" customWidth="1"/>
    <col min="13066" max="13066" width="10.54296875" style="70" customWidth="1"/>
    <col min="13067" max="13067" width="11.453125" style="70" customWidth="1"/>
    <col min="13068" max="13068" width="18" style="70" customWidth="1"/>
    <col min="13069" max="13069" width="19.54296875" style="70" customWidth="1"/>
    <col min="13070" max="13312" width="9.1796875" style="70"/>
    <col min="13313" max="13313" width="6.26953125" style="70" customWidth="1"/>
    <col min="13314" max="13314" width="41" style="70" customWidth="1"/>
    <col min="13315" max="13315" width="18.54296875" style="70" customWidth="1"/>
    <col min="13316" max="13316" width="19.7265625" style="70" customWidth="1"/>
    <col min="13317" max="13317" width="19.54296875" style="70" customWidth="1"/>
    <col min="13318" max="13318" width="17" style="70" customWidth="1"/>
    <col min="13319" max="13320" width="19.81640625" style="70" customWidth="1"/>
    <col min="13321" max="13321" width="17.7265625" style="70" customWidth="1"/>
    <col min="13322" max="13322" width="10.54296875" style="70" customWidth="1"/>
    <col min="13323" max="13323" width="11.453125" style="70" customWidth="1"/>
    <col min="13324" max="13324" width="18" style="70" customWidth="1"/>
    <col min="13325" max="13325" width="19.54296875" style="70" customWidth="1"/>
    <col min="13326" max="13568" width="9.1796875" style="70"/>
    <col min="13569" max="13569" width="6.26953125" style="70" customWidth="1"/>
    <col min="13570" max="13570" width="41" style="70" customWidth="1"/>
    <col min="13571" max="13571" width="18.54296875" style="70" customWidth="1"/>
    <col min="13572" max="13572" width="19.7265625" style="70" customWidth="1"/>
    <col min="13573" max="13573" width="19.54296875" style="70" customWidth="1"/>
    <col min="13574" max="13574" width="17" style="70" customWidth="1"/>
    <col min="13575" max="13576" width="19.81640625" style="70" customWidth="1"/>
    <col min="13577" max="13577" width="17.7265625" style="70" customWidth="1"/>
    <col min="13578" max="13578" width="10.54296875" style="70" customWidth="1"/>
    <col min="13579" max="13579" width="11.453125" style="70" customWidth="1"/>
    <col min="13580" max="13580" width="18" style="70" customWidth="1"/>
    <col min="13581" max="13581" width="19.54296875" style="70" customWidth="1"/>
    <col min="13582" max="13824" width="9.1796875" style="70"/>
    <col min="13825" max="13825" width="6.26953125" style="70" customWidth="1"/>
    <col min="13826" max="13826" width="41" style="70" customWidth="1"/>
    <col min="13827" max="13827" width="18.54296875" style="70" customWidth="1"/>
    <col min="13828" max="13828" width="19.7265625" style="70" customWidth="1"/>
    <col min="13829" max="13829" width="19.54296875" style="70" customWidth="1"/>
    <col min="13830" max="13830" width="17" style="70" customWidth="1"/>
    <col min="13831" max="13832" width="19.81640625" style="70" customWidth="1"/>
    <col min="13833" max="13833" width="17.7265625" style="70" customWidth="1"/>
    <col min="13834" max="13834" width="10.54296875" style="70" customWidth="1"/>
    <col min="13835" max="13835" width="11.453125" style="70" customWidth="1"/>
    <col min="13836" max="13836" width="18" style="70" customWidth="1"/>
    <col min="13837" max="13837" width="19.54296875" style="70" customWidth="1"/>
    <col min="13838" max="14080" width="9.1796875" style="70"/>
    <col min="14081" max="14081" width="6.26953125" style="70" customWidth="1"/>
    <col min="14082" max="14082" width="41" style="70" customWidth="1"/>
    <col min="14083" max="14083" width="18.54296875" style="70" customWidth="1"/>
    <col min="14084" max="14084" width="19.7265625" style="70" customWidth="1"/>
    <col min="14085" max="14085" width="19.54296875" style="70" customWidth="1"/>
    <col min="14086" max="14086" width="17" style="70" customWidth="1"/>
    <col min="14087" max="14088" width="19.81640625" style="70" customWidth="1"/>
    <col min="14089" max="14089" width="17.7265625" style="70" customWidth="1"/>
    <col min="14090" max="14090" width="10.54296875" style="70" customWidth="1"/>
    <col min="14091" max="14091" width="11.453125" style="70" customWidth="1"/>
    <col min="14092" max="14092" width="18" style="70" customWidth="1"/>
    <col min="14093" max="14093" width="19.54296875" style="70" customWidth="1"/>
    <col min="14094" max="14336" width="9.1796875" style="70"/>
    <col min="14337" max="14337" width="6.26953125" style="70" customWidth="1"/>
    <col min="14338" max="14338" width="41" style="70" customWidth="1"/>
    <col min="14339" max="14339" width="18.54296875" style="70" customWidth="1"/>
    <col min="14340" max="14340" width="19.7265625" style="70" customWidth="1"/>
    <col min="14341" max="14341" width="19.54296875" style="70" customWidth="1"/>
    <col min="14342" max="14342" width="17" style="70" customWidth="1"/>
    <col min="14343" max="14344" width="19.81640625" style="70" customWidth="1"/>
    <col min="14345" max="14345" width="17.7265625" style="70" customWidth="1"/>
    <col min="14346" max="14346" width="10.54296875" style="70" customWidth="1"/>
    <col min="14347" max="14347" width="11.453125" style="70" customWidth="1"/>
    <col min="14348" max="14348" width="18" style="70" customWidth="1"/>
    <col min="14349" max="14349" width="19.54296875" style="70" customWidth="1"/>
    <col min="14350" max="14592" width="9.1796875" style="70"/>
    <col min="14593" max="14593" width="6.26953125" style="70" customWidth="1"/>
    <col min="14594" max="14594" width="41" style="70" customWidth="1"/>
    <col min="14595" max="14595" width="18.54296875" style="70" customWidth="1"/>
    <col min="14596" max="14596" width="19.7265625" style="70" customWidth="1"/>
    <col min="14597" max="14597" width="19.54296875" style="70" customWidth="1"/>
    <col min="14598" max="14598" width="17" style="70" customWidth="1"/>
    <col min="14599" max="14600" width="19.81640625" style="70" customWidth="1"/>
    <col min="14601" max="14601" width="17.7265625" style="70" customWidth="1"/>
    <col min="14602" max="14602" width="10.54296875" style="70" customWidth="1"/>
    <col min="14603" max="14603" width="11.453125" style="70" customWidth="1"/>
    <col min="14604" max="14604" width="18" style="70" customWidth="1"/>
    <col min="14605" max="14605" width="19.54296875" style="70" customWidth="1"/>
    <col min="14606" max="14848" width="9.1796875" style="70"/>
    <col min="14849" max="14849" width="6.26953125" style="70" customWidth="1"/>
    <col min="14850" max="14850" width="41" style="70" customWidth="1"/>
    <col min="14851" max="14851" width="18.54296875" style="70" customWidth="1"/>
    <col min="14852" max="14852" width="19.7265625" style="70" customWidth="1"/>
    <col min="14853" max="14853" width="19.54296875" style="70" customWidth="1"/>
    <col min="14854" max="14854" width="17" style="70" customWidth="1"/>
    <col min="14855" max="14856" width="19.81640625" style="70" customWidth="1"/>
    <col min="14857" max="14857" width="17.7265625" style="70" customWidth="1"/>
    <col min="14858" max="14858" width="10.54296875" style="70" customWidth="1"/>
    <col min="14859" max="14859" width="11.453125" style="70" customWidth="1"/>
    <col min="14860" max="14860" width="18" style="70" customWidth="1"/>
    <col min="14861" max="14861" width="19.54296875" style="70" customWidth="1"/>
    <col min="14862" max="15104" width="9.1796875" style="70"/>
    <col min="15105" max="15105" width="6.26953125" style="70" customWidth="1"/>
    <col min="15106" max="15106" width="41" style="70" customWidth="1"/>
    <col min="15107" max="15107" width="18.54296875" style="70" customWidth="1"/>
    <col min="15108" max="15108" width="19.7265625" style="70" customWidth="1"/>
    <col min="15109" max="15109" width="19.54296875" style="70" customWidth="1"/>
    <col min="15110" max="15110" width="17" style="70" customWidth="1"/>
    <col min="15111" max="15112" width="19.81640625" style="70" customWidth="1"/>
    <col min="15113" max="15113" width="17.7265625" style="70" customWidth="1"/>
    <col min="15114" max="15114" width="10.54296875" style="70" customWidth="1"/>
    <col min="15115" max="15115" width="11.453125" style="70" customWidth="1"/>
    <col min="15116" max="15116" width="18" style="70" customWidth="1"/>
    <col min="15117" max="15117" width="19.54296875" style="70" customWidth="1"/>
    <col min="15118" max="15360" width="9.1796875" style="70"/>
    <col min="15361" max="15361" width="6.26953125" style="70" customWidth="1"/>
    <col min="15362" max="15362" width="41" style="70" customWidth="1"/>
    <col min="15363" max="15363" width="18.54296875" style="70" customWidth="1"/>
    <col min="15364" max="15364" width="19.7265625" style="70" customWidth="1"/>
    <col min="15365" max="15365" width="19.54296875" style="70" customWidth="1"/>
    <col min="15366" max="15366" width="17" style="70" customWidth="1"/>
    <col min="15367" max="15368" width="19.81640625" style="70" customWidth="1"/>
    <col min="15369" max="15369" width="17.7265625" style="70" customWidth="1"/>
    <col min="15370" max="15370" width="10.54296875" style="70" customWidth="1"/>
    <col min="15371" max="15371" width="11.453125" style="70" customWidth="1"/>
    <col min="15372" max="15372" width="18" style="70" customWidth="1"/>
    <col min="15373" max="15373" width="19.54296875" style="70" customWidth="1"/>
    <col min="15374" max="15616" width="9.1796875" style="70"/>
    <col min="15617" max="15617" width="6.26953125" style="70" customWidth="1"/>
    <col min="15618" max="15618" width="41" style="70" customWidth="1"/>
    <col min="15619" max="15619" width="18.54296875" style="70" customWidth="1"/>
    <col min="15620" max="15620" width="19.7265625" style="70" customWidth="1"/>
    <col min="15621" max="15621" width="19.54296875" style="70" customWidth="1"/>
    <col min="15622" max="15622" width="17" style="70" customWidth="1"/>
    <col min="15623" max="15624" width="19.81640625" style="70" customWidth="1"/>
    <col min="15625" max="15625" width="17.7265625" style="70" customWidth="1"/>
    <col min="15626" max="15626" width="10.54296875" style="70" customWidth="1"/>
    <col min="15627" max="15627" width="11.453125" style="70" customWidth="1"/>
    <col min="15628" max="15628" width="18" style="70" customWidth="1"/>
    <col min="15629" max="15629" width="19.54296875" style="70" customWidth="1"/>
    <col min="15630" max="15872" width="9.1796875" style="70"/>
    <col min="15873" max="15873" width="6.26953125" style="70" customWidth="1"/>
    <col min="15874" max="15874" width="41" style="70" customWidth="1"/>
    <col min="15875" max="15875" width="18.54296875" style="70" customWidth="1"/>
    <col min="15876" max="15876" width="19.7265625" style="70" customWidth="1"/>
    <col min="15877" max="15877" width="19.54296875" style="70" customWidth="1"/>
    <col min="15878" max="15878" width="17" style="70" customWidth="1"/>
    <col min="15879" max="15880" width="19.81640625" style="70" customWidth="1"/>
    <col min="15881" max="15881" width="17.7265625" style="70" customWidth="1"/>
    <col min="15882" max="15882" width="10.54296875" style="70" customWidth="1"/>
    <col min="15883" max="15883" width="11.453125" style="70" customWidth="1"/>
    <col min="15884" max="15884" width="18" style="70" customWidth="1"/>
    <col min="15885" max="15885" width="19.54296875" style="70" customWidth="1"/>
    <col min="15886" max="16128" width="9.1796875" style="70"/>
    <col min="16129" max="16129" width="6.26953125" style="70" customWidth="1"/>
    <col min="16130" max="16130" width="41" style="70" customWidth="1"/>
    <col min="16131" max="16131" width="18.54296875" style="70" customWidth="1"/>
    <col min="16132" max="16132" width="19.7265625" style="70" customWidth="1"/>
    <col min="16133" max="16133" width="19.54296875" style="70" customWidth="1"/>
    <col min="16134" max="16134" width="17" style="70" customWidth="1"/>
    <col min="16135" max="16136" width="19.81640625" style="70" customWidth="1"/>
    <col min="16137" max="16137" width="17.7265625" style="70" customWidth="1"/>
    <col min="16138" max="16138" width="10.54296875" style="70" customWidth="1"/>
    <col min="16139" max="16139" width="11.453125" style="70" customWidth="1"/>
    <col min="16140" max="16140" width="18" style="70" customWidth="1"/>
    <col min="16141" max="16141" width="19.54296875" style="70" customWidth="1"/>
    <col min="16142" max="16384" width="9.1796875" style="70"/>
  </cols>
  <sheetData>
    <row r="1" spans="1:13" ht="21.75" customHeight="1" x14ac:dyDescent="0.3">
      <c r="A1" s="983" t="s">
        <v>47</v>
      </c>
      <c r="B1" s="983"/>
      <c r="I1" s="984" t="s">
        <v>48</v>
      </c>
      <c r="J1" s="984"/>
      <c r="K1" s="984"/>
    </row>
    <row r="2" spans="1:13" ht="35.25" customHeight="1" x14ac:dyDescent="0.3">
      <c r="A2" s="985" t="s">
        <v>2</v>
      </c>
      <c r="B2" s="985"/>
      <c r="C2" s="71"/>
      <c r="D2" s="71"/>
      <c r="E2" s="71"/>
      <c r="F2" s="71"/>
      <c r="G2" s="71"/>
      <c r="I2" s="986"/>
      <c r="J2" s="987"/>
      <c r="K2" s="987"/>
    </row>
    <row r="3" spans="1:13" ht="21.75" hidden="1" customHeight="1" x14ac:dyDescent="0.3">
      <c r="A3" s="988" t="s">
        <v>49</v>
      </c>
      <c r="B3" s="988"/>
      <c r="I3" s="984" t="s">
        <v>48</v>
      </c>
      <c r="J3" s="984"/>
      <c r="K3" s="984"/>
    </row>
    <row r="4" spans="1:13" ht="35.25" hidden="1" customHeight="1" x14ac:dyDescent="0.3">
      <c r="A4" s="985" t="s">
        <v>50</v>
      </c>
      <c r="B4" s="985"/>
      <c r="C4" s="71"/>
      <c r="D4" s="71"/>
      <c r="E4" s="71"/>
      <c r="F4" s="71"/>
      <c r="G4" s="71"/>
      <c r="I4" s="986"/>
      <c r="J4" s="987"/>
      <c r="K4" s="987"/>
    </row>
    <row r="5" spans="1:13" ht="31.5" customHeight="1" x14ac:dyDescent="0.3">
      <c r="A5" s="991" t="s">
        <v>188</v>
      </c>
      <c r="B5" s="991"/>
      <c r="C5" s="991"/>
      <c r="D5" s="991"/>
      <c r="E5" s="991"/>
      <c r="F5" s="991"/>
      <c r="G5" s="991"/>
      <c r="H5" s="991"/>
      <c r="I5" s="991"/>
      <c r="J5" s="991"/>
      <c r="K5" s="991"/>
    </row>
    <row r="6" spans="1:13" ht="24.75" hidden="1" customHeight="1" x14ac:dyDescent="0.3">
      <c r="A6" s="992" t="str">
        <f>+'TT342-Biểu 60-ok'!A6</f>
        <v>(Kèm theo Báo cáo số 25/BC-TCKH ngày 26/02/2025 của phòng Tài chính- Kế hoạch huyện)</v>
      </c>
      <c r="B6" s="992"/>
      <c r="C6" s="992"/>
      <c r="D6" s="992"/>
      <c r="E6" s="992"/>
      <c r="F6" s="992"/>
      <c r="G6" s="992"/>
      <c r="H6" s="992"/>
      <c r="I6" s="992"/>
      <c r="J6" s="992"/>
      <c r="K6" s="992"/>
    </row>
    <row r="7" spans="1:13" ht="24.75" hidden="1" customHeight="1" x14ac:dyDescent="0.3">
      <c r="A7" s="992" t="str">
        <f>+'TT342-Biểu 60-ok'!A7</f>
        <v>(Kèm theo Báo cáo số 228/BC-UBND ngày 13/5/2025 của UBND huyện Phù Cừ)</v>
      </c>
      <c r="B7" s="992"/>
      <c r="C7" s="992"/>
      <c r="D7" s="992"/>
      <c r="E7" s="992"/>
      <c r="F7" s="992"/>
      <c r="G7" s="992"/>
      <c r="H7" s="992"/>
      <c r="I7" s="992"/>
      <c r="J7" s="992"/>
      <c r="K7" s="992"/>
    </row>
    <row r="8" spans="1:13" s="77" customFormat="1" ht="23.25" customHeight="1" x14ac:dyDescent="0.4">
      <c r="A8" s="72"/>
      <c r="B8" s="73"/>
      <c r="C8" s="74"/>
      <c r="D8" s="74"/>
      <c r="E8" s="75"/>
      <c r="F8" s="72"/>
      <c r="G8" s="72"/>
      <c r="H8" s="76"/>
      <c r="I8" s="993" t="s">
        <v>3</v>
      </c>
      <c r="J8" s="993"/>
      <c r="K8" s="993"/>
    </row>
    <row r="9" spans="1:13" ht="30" customHeight="1" x14ac:dyDescent="0.3">
      <c r="A9" s="973" t="s">
        <v>51</v>
      </c>
      <c r="B9" s="973" t="s">
        <v>52</v>
      </c>
      <c r="C9" s="994" t="s">
        <v>53</v>
      </c>
      <c r="D9" s="995"/>
      <c r="E9" s="996" t="s">
        <v>54</v>
      </c>
      <c r="F9" s="994" t="s">
        <v>55</v>
      </c>
      <c r="G9" s="998"/>
      <c r="H9" s="998"/>
      <c r="I9" s="995"/>
      <c r="J9" s="989" t="s">
        <v>56</v>
      </c>
      <c r="K9" s="990"/>
    </row>
    <row r="10" spans="1:13" ht="33.75" customHeight="1" x14ac:dyDescent="0.3">
      <c r="A10" s="975"/>
      <c r="B10" s="975"/>
      <c r="C10" s="78" t="s">
        <v>57</v>
      </c>
      <c r="D10" s="78" t="s">
        <v>58</v>
      </c>
      <c r="E10" s="997"/>
      <c r="F10" s="78" t="s">
        <v>59</v>
      </c>
      <c r="G10" s="78" t="s">
        <v>6</v>
      </c>
      <c r="H10" s="78" t="s">
        <v>7</v>
      </c>
      <c r="I10" s="78" t="s">
        <v>8</v>
      </c>
      <c r="J10" s="79" t="s">
        <v>57</v>
      </c>
      <c r="K10" s="79" t="s">
        <v>60</v>
      </c>
    </row>
    <row r="11" spans="1:13" x14ac:dyDescent="0.3">
      <c r="A11" s="80" t="s">
        <v>61</v>
      </c>
      <c r="B11" s="80" t="s">
        <v>62</v>
      </c>
      <c r="C11" s="81">
        <v>1</v>
      </c>
      <c r="D11" s="81">
        <v>2</v>
      </c>
      <c r="E11" s="81" t="s">
        <v>63</v>
      </c>
      <c r="F11" s="81">
        <v>4</v>
      </c>
      <c r="G11" s="81">
        <v>5</v>
      </c>
      <c r="H11" s="81">
        <v>6</v>
      </c>
      <c r="I11" s="81">
        <v>7</v>
      </c>
      <c r="J11" s="82" t="s">
        <v>64</v>
      </c>
      <c r="K11" s="82" t="s">
        <v>65</v>
      </c>
    </row>
    <row r="12" spans="1:13" ht="27" customHeight="1" x14ac:dyDescent="0.3">
      <c r="A12" s="83"/>
      <c r="B12" s="14" t="s">
        <v>66</v>
      </c>
      <c r="C12" s="78">
        <f>C13+C115+C122+C129</f>
        <v>1208184000000</v>
      </c>
      <c r="D12" s="78">
        <f>D13+D115+D122+D129</f>
        <v>1906772000000</v>
      </c>
      <c r="E12" s="78">
        <f>E13+E115+E122+E129+E130</f>
        <v>1921438107378</v>
      </c>
      <c r="F12" s="78">
        <f>F13+F115+F122+F129+F130</f>
        <v>5359751759</v>
      </c>
      <c r="G12" s="78">
        <f>G13+G115+G122+G129+G130</f>
        <v>120755538581</v>
      </c>
      <c r="H12" s="78">
        <f>H13+H115+H122+H129+H130</f>
        <v>956966729215</v>
      </c>
      <c r="I12" s="78">
        <f>I13+I115+I122+I129+I130</f>
        <v>838356087823</v>
      </c>
      <c r="J12" s="84">
        <f>E12/C12</f>
        <v>1.5903522206700305</v>
      </c>
      <c r="K12" s="84">
        <f>E12/D12</f>
        <v>1.007691589439115</v>
      </c>
    </row>
    <row r="13" spans="1:13" ht="27" customHeight="1" x14ac:dyDescent="0.3">
      <c r="A13" s="14" t="s">
        <v>61</v>
      </c>
      <c r="B13" s="24" t="s">
        <v>67</v>
      </c>
      <c r="C13" s="78">
        <f>C14+C22+C28+C40+C48+C51+C52+C53+C54+C57+C61+C64+C65+C68+C71+C74+C75+C77+C80+C82+C83</f>
        <v>684250000000</v>
      </c>
      <c r="D13" s="78">
        <f>D14+D22+D28+D40+D48+D51+D52+D53+D54+D57+D61+D64+D65+D68+D71+D74+D75+D77+D80+D82+D83</f>
        <v>1382838000000</v>
      </c>
      <c r="E13" s="78">
        <f>F13+G13+H13+I13</f>
        <v>993365606172</v>
      </c>
      <c r="F13" s="78">
        <f>F14+F22+F28+F40+F48+F51+F52+F53+F54+F57+F61+F64+F65+F68+F71+F74+F75+F77+F80+F82+F83</f>
        <v>5359751759</v>
      </c>
      <c r="G13" s="78">
        <f>G14+G22+G28+G40+G48+G51+G52+G53+G54+G57+G61+G64+G65+G68+G71+G74+G75+G77+G80+G82+G83</f>
        <v>120755538581</v>
      </c>
      <c r="H13" s="78">
        <f>H14+H22+H28+H40+H48+H51+H52+H53+H54+H57+H61+H64+H65+H68+H71+H74+H75+H77+H80+H82+H83</f>
        <v>299908590464</v>
      </c>
      <c r="I13" s="78">
        <f>I14+I22+I28+I40+I48+I51+I52+I53+I54+I57+I61+I64+I65+I68+I71+I74+I75+I77+I80+I82+I83</f>
        <v>567341725368</v>
      </c>
      <c r="J13" s="84">
        <f>E13/C13</f>
        <v>1.4517582845042016</v>
      </c>
      <c r="K13" s="84">
        <f>E13/D13</f>
        <v>0.71835284116577647</v>
      </c>
    </row>
    <row r="14" spans="1:13" ht="36" customHeight="1" x14ac:dyDescent="0.3">
      <c r="A14" s="14">
        <v>1</v>
      </c>
      <c r="B14" s="24" t="s">
        <v>68</v>
      </c>
      <c r="C14" s="78"/>
      <c r="D14" s="78"/>
      <c r="E14" s="78">
        <f>F14+G14+H14+I14</f>
        <v>452055953</v>
      </c>
      <c r="F14" s="78">
        <f>F15+F17+F18+F20</f>
        <v>9041105</v>
      </c>
      <c r="G14" s="78">
        <f>G15+G17+G18+G20</f>
        <v>439921787</v>
      </c>
      <c r="H14" s="78">
        <f>H15+H17+H18+H20</f>
        <v>2209315</v>
      </c>
      <c r="I14" s="78">
        <f>I15+I17+I18+I20</f>
        <v>883746</v>
      </c>
      <c r="J14" s="84"/>
      <c r="K14" s="84"/>
    </row>
    <row r="15" spans="1:13" s="88" customFormat="1" ht="27" customHeight="1" x14ac:dyDescent="0.3">
      <c r="A15" s="83"/>
      <c r="B15" s="25" t="s">
        <v>69</v>
      </c>
      <c r="C15" s="85"/>
      <c r="D15" s="85"/>
      <c r="E15" s="85">
        <f t="shared" ref="E15:E78" si="0">F15+G15+H15+I15</f>
        <v>452055953</v>
      </c>
      <c r="F15" s="85">
        <v>9041105</v>
      </c>
      <c r="G15" s="85">
        <v>439921787</v>
      </c>
      <c r="H15" s="86">
        <v>2209315</v>
      </c>
      <c r="I15" s="86">
        <v>883746</v>
      </c>
      <c r="J15" s="84"/>
      <c r="K15" s="84"/>
      <c r="L15" s="87">
        <f>+H15+H23+H29+H41</f>
        <v>23520153091</v>
      </c>
      <c r="M15" s="87">
        <f>+I15+I23+I29+I41</f>
        <v>3039815404</v>
      </c>
    </row>
    <row r="16" spans="1:13" ht="36" customHeight="1" x14ac:dyDescent="0.3">
      <c r="A16" s="83"/>
      <c r="B16" s="28" t="s">
        <v>70</v>
      </c>
      <c r="C16" s="85"/>
      <c r="D16" s="78"/>
      <c r="E16" s="78">
        <f t="shared" si="0"/>
        <v>0</v>
      </c>
      <c r="F16" s="85"/>
      <c r="G16" s="85"/>
      <c r="H16" s="86"/>
      <c r="I16" s="86"/>
      <c r="J16" s="84"/>
      <c r="K16" s="84"/>
    </row>
    <row r="17" spans="1:13" ht="27" customHeight="1" x14ac:dyDescent="0.3">
      <c r="A17" s="83"/>
      <c r="B17" s="25" t="s">
        <v>71</v>
      </c>
      <c r="C17" s="85"/>
      <c r="D17" s="85"/>
      <c r="E17" s="85">
        <f t="shared" si="0"/>
        <v>0</v>
      </c>
      <c r="F17" s="85"/>
      <c r="G17" s="85"/>
      <c r="H17" s="86"/>
      <c r="I17" s="86">
        <v>0</v>
      </c>
      <c r="J17" s="84"/>
      <c r="K17" s="84"/>
      <c r="L17" s="89">
        <f>+H17+H24+H31+H42</f>
        <v>2462009528</v>
      </c>
      <c r="M17" s="89">
        <f>+I17+I24+I31+I42</f>
        <v>0</v>
      </c>
    </row>
    <row r="18" spans="1:13" ht="27" customHeight="1" x14ac:dyDescent="0.3">
      <c r="A18" s="83"/>
      <c r="B18" s="25" t="s">
        <v>72</v>
      </c>
      <c r="C18" s="85"/>
      <c r="D18" s="85"/>
      <c r="E18" s="78">
        <f t="shared" si="0"/>
        <v>0</v>
      </c>
      <c r="F18" s="85"/>
      <c r="G18" s="85"/>
      <c r="H18" s="86"/>
      <c r="I18" s="86"/>
      <c r="J18" s="84"/>
      <c r="K18" s="84"/>
    </row>
    <row r="19" spans="1:13" s="90" customFormat="1" ht="36" customHeight="1" x14ac:dyDescent="0.3">
      <c r="A19" s="83"/>
      <c r="B19" s="28" t="s">
        <v>73</v>
      </c>
      <c r="C19" s="85"/>
      <c r="D19" s="85"/>
      <c r="E19" s="78">
        <f t="shared" si="0"/>
        <v>0</v>
      </c>
      <c r="F19" s="85"/>
      <c r="G19" s="85"/>
      <c r="H19" s="86"/>
      <c r="I19" s="86"/>
      <c r="J19" s="84"/>
      <c r="K19" s="84"/>
    </row>
    <row r="20" spans="1:13" ht="27" customHeight="1" x14ac:dyDescent="0.3">
      <c r="A20" s="83"/>
      <c r="B20" s="25" t="s">
        <v>74</v>
      </c>
      <c r="C20" s="85"/>
      <c r="D20" s="85"/>
      <c r="E20" s="78">
        <f t="shared" si="0"/>
        <v>0</v>
      </c>
      <c r="F20" s="85"/>
      <c r="G20" s="85"/>
      <c r="H20" s="86"/>
      <c r="I20" s="86"/>
      <c r="J20" s="84"/>
      <c r="K20" s="84"/>
    </row>
    <row r="21" spans="1:13" ht="27" customHeight="1" x14ac:dyDescent="0.3">
      <c r="A21" s="83"/>
      <c r="B21" s="28" t="s">
        <v>75</v>
      </c>
      <c r="C21" s="85"/>
      <c r="D21" s="85"/>
      <c r="E21" s="78">
        <f t="shared" si="0"/>
        <v>0</v>
      </c>
      <c r="F21" s="85"/>
      <c r="G21" s="85"/>
      <c r="H21" s="86"/>
      <c r="I21" s="86"/>
      <c r="J21" s="84"/>
      <c r="K21" s="84"/>
    </row>
    <row r="22" spans="1:13" ht="41.25" customHeight="1" x14ac:dyDescent="0.3">
      <c r="A22" s="14">
        <v>2</v>
      </c>
      <c r="B22" s="24" t="s">
        <v>76</v>
      </c>
      <c r="C22" s="78"/>
      <c r="D22" s="78"/>
      <c r="E22" s="78">
        <f t="shared" si="0"/>
        <v>324183518</v>
      </c>
      <c r="F22" s="78">
        <f>F23+F24+F25+F27</f>
        <v>6483665</v>
      </c>
      <c r="G22" s="78">
        <f>G23+G24+G25+G27</f>
        <v>311818464</v>
      </c>
      <c r="H22" s="78">
        <f>H23+H24+H25+H27</f>
        <v>4200990</v>
      </c>
      <c r="I22" s="78">
        <f>I23+I24+I25+I27</f>
        <v>1680399</v>
      </c>
      <c r="J22" s="84"/>
      <c r="K22" s="84"/>
    </row>
    <row r="23" spans="1:13" s="88" customFormat="1" ht="27" customHeight="1" x14ac:dyDescent="0.3">
      <c r="A23" s="83"/>
      <c r="B23" s="25" t="s">
        <v>69</v>
      </c>
      <c r="C23" s="85"/>
      <c r="D23" s="85"/>
      <c r="E23" s="85">
        <f t="shared" si="0"/>
        <v>320329751</v>
      </c>
      <c r="F23" s="91">
        <v>6406592</v>
      </c>
      <c r="G23" s="91">
        <v>308041770</v>
      </c>
      <c r="H23" s="91">
        <v>4200990</v>
      </c>
      <c r="I23" s="91">
        <v>1680399</v>
      </c>
      <c r="J23" s="84"/>
      <c r="K23" s="92"/>
    </row>
    <row r="24" spans="1:13" s="88" customFormat="1" ht="27" customHeight="1" x14ac:dyDescent="0.3">
      <c r="A24" s="83"/>
      <c r="B24" s="25" t="s">
        <v>71</v>
      </c>
      <c r="C24" s="85"/>
      <c r="D24" s="85"/>
      <c r="E24" s="85">
        <f t="shared" si="0"/>
        <v>3853767</v>
      </c>
      <c r="F24" s="91">
        <v>77073</v>
      </c>
      <c r="G24" s="91">
        <v>3776694</v>
      </c>
      <c r="H24" s="91"/>
      <c r="I24" s="91"/>
      <c r="J24" s="84"/>
      <c r="K24" s="92"/>
    </row>
    <row r="25" spans="1:13" s="90" customFormat="1" ht="27" customHeight="1" x14ac:dyDescent="0.3">
      <c r="A25" s="83"/>
      <c r="B25" s="25" t="s">
        <v>72</v>
      </c>
      <c r="C25" s="85"/>
      <c r="D25" s="85"/>
      <c r="E25" s="78">
        <f t="shared" si="0"/>
        <v>0</v>
      </c>
      <c r="F25" s="86"/>
      <c r="G25" s="86"/>
      <c r="H25" s="86"/>
      <c r="I25" s="86"/>
      <c r="J25" s="84"/>
      <c r="K25" s="84"/>
    </row>
    <row r="26" spans="1:13" ht="36" customHeight="1" x14ac:dyDescent="0.3">
      <c r="A26" s="83"/>
      <c r="B26" s="28" t="s">
        <v>73</v>
      </c>
      <c r="C26" s="85"/>
      <c r="D26" s="85"/>
      <c r="E26" s="78">
        <f t="shared" si="0"/>
        <v>0</v>
      </c>
      <c r="F26" s="86"/>
      <c r="G26" s="85"/>
      <c r="H26" s="86"/>
      <c r="I26" s="86"/>
      <c r="J26" s="84"/>
      <c r="K26" s="84"/>
    </row>
    <row r="27" spans="1:13" ht="36" customHeight="1" x14ac:dyDescent="0.3">
      <c r="A27" s="83"/>
      <c r="B27" s="25" t="s">
        <v>74</v>
      </c>
      <c r="C27" s="85"/>
      <c r="D27" s="85"/>
      <c r="E27" s="78">
        <f t="shared" si="0"/>
        <v>0</v>
      </c>
      <c r="F27" s="85"/>
      <c r="G27" s="85"/>
      <c r="H27" s="86"/>
      <c r="I27" s="86"/>
      <c r="J27" s="84"/>
      <c r="K27" s="84"/>
    </row>
    <row r="28" spans="1:13" s="93" customFormat="1" ht="34.5" customHeight="1" x14ac:dyDescent="0.3">
      <c r="A28" s="14">
        <v>3</v>
      </c>
      <c r="B28" s="24" t="s">
        <v>77</v>
      </c>
      <c r="C28" s="78">
        <v>0</v>
      </c>
      <c r="D28" s="78">
        <v>0</v>
      </c>
      <c r="E28" s="78">
        <f t="shared" si="0"/>
        <v>4868915178</v>
      </c>
      <c r="F28" s="78">
        <f>F29+F31+F33+F34+F36+F38</f>
        <v>97365020</v>
      </c>
      <c r="G28" s="78">
        <f>G29+G31+G33+G34+G36+G38</f>
        <v>4771550158</v>
      </c>
      <c r="H28" s="78">
        <f>H29+H31+H33+H34+H36+H38</f>
        <v>0</v>
      </c>
      <c r="I28" s="78">
        <f>I29+I31+I33+I34+I36+I38</f>
        <v>0</v>
      </c>
      <c r="J28" s="84"/>
      <c r="K28" s="84"/>
    </row>
    <row r="29" spans="1:13" ht="27" customHeight="1" x14ac:dyDescent="0.3">
      <c r="A29" s="83"/>
      <c r="B29" s="25" t="s">
        <v>69</v>
      </c>
      <c r="C29" s="85"/>
      <c r="D29" s="85"/>
      <c r="E29" s="85">
        <f t="shared" si="0"/>
        <v>4566580890</v>
      </c>
      <c r="F29" s="91">
        <v>91331611</v>
      </c>
      <c r="G29" s="91">
        <v>4475249279</v>
      </c>
      <c r="H29" s="91"/>
      <c r="I29" s="91"/>
      <c r="J29" s="84"/>
      <c r="K29" s="84"/>
    </row>
    <row r="30" spans="1:13" ht="36" customHeight="1" x14ac:dyDescent="0.3">
      <c r="A30" s="83"/>
      <c r="B30" s="28" t="s">
        <v>78</v>
      </c>
      <c r="C30" s="85"/>
      <c r="D30" s="85"/>
      <c r="E30" s="78">
        <f t="shared" si="0"/>
        <v>0</v>
      </c>
      <c r="F30" s="86"/>
      <c r="G30" s="86"/>
      <c r="H30" s="86"/>
      <c r="I30" s="86"/>
      <c r="J30" s="84"/>
      <c r="K30" s="84"/>
    </row>
    <row r="31" spans="1:13" ht="27" customHeight="1" x14ac:dyDescent="0.3">
      <c r="A31" s="83"/>
      <c r="B31" s="25" t="s">
        <v>71</v>
      </c>
      <c r="C31" s="85"/>
      <c r="D31" s="85"/>
      <c r="E31" s="85">
        <f t="shared" si="0"/>
        <v>301670608</v>
      </c>
      <c r="F31" s="91">
        <v>6033409</v>
      </c>
      <c r="G31" s="91">
        <v>295637199</v>
      </c>
      <c r="H31" s="91">
        <v>0</v>
      </c>
      <c r="I31" s="91">
        <v>0</v>
      </c>
      <c r="J31" s="84"/>
      <c r="K31" s="84"/>
    </row>
    <row r="32" spans="1:13" ht="36" customHeight="1" x14ac:dyDescent="0.3">
      <c r="A32" s="83"/>
      <c r="B32" s="28" t="s">
        <v>79</v>
      </c>
      <c r="C32" s="85"/>
      <c r="D32" s="85"/>
      <c r="E32" s="78">
        <f t="shared" si="0"/>
        <v>0</v>
      </c>
      <c r="F32" s="85"/>
      <c r="G32" s="85"/>
      <c r="H32" s="86"/>
      <c r="I32" s="86"/>
      <c r="J32" s="84"/>
      <c r="K32" s="84"/>
    </row>
    <row r="33" spans="1:11" ht="27" customHeight="1" x14ac:dyDescent="0.3">
      <c r="A33" s="83"/>
      <c r="B33" s="25" t="s">
        <v>80</v>
      </c>
      <c r="C33" s="85"/>
      <c r="D33" s="85"/>
      <c r="E33" s="78">
        <f t="shared" si="0"/>
        <v>0</v>
      </c>
      <c r="F33" s="85"/>
      <c r="G33" s="85"/>
      <c r="H33" s="86"/>
      <c r="I33" s="86"/>
      <c r="J33" s="84"/>
      <c r="K33" s="84"/>
    </row>
    <row r="34" spans="1:11" ht="27" customHeight="1" x14ac:dyDescent="0.3">
      <c r="A34" s="83"/>
      <c r="B34" s="25" t="s">
        <v>72</v>
      </c>
      <c r="C34" s="85"/>
      <c r="D34" s="85"/>
      <c r="E34" s="78">
        <f t="shared" si="0"/>
        <v>0</v>
      </c>
      <c r="F34" s="85"/>
      <c r="G34" s="85"/>
      <c r="H34" s="86"/>
      <c r="I34" s="86"/>
      <c r="J34" s="84"/>
      <c r="K34" s="84"/>
    </row>
    <row r="35" spans="1:11" ht="36" customHeight="1" x14ac:dyDescent="0.3">
      <c r="A35" s="83"/>
      <c r="B35" s="28" t="s">
        <v>81</v>
      </c>
      <c r="C35" s="85"/>
      <c r="D35" s="85"/>
      <c r="E35" s="78">
        <f t="shared" si="0"/>
        <v>0</v>
      </c>
      <c r="F35" s="85"/>
      <c r="G35" s="85"/>
      <c r="H35" s="86"/>
      <c r="I35" s="86"/>
      <c r="J35" s="84"/>
      <c r="K35" s="84"/>
    </row>
    <row r="36" spans="1:11" ht="27" customHeight="1" x14ac:dyDescent="0.3">
      <c r="A36" s="83"/>
      <c r="B36" s="25" t="s">
        <v>74</v>
      </c>
      <c r="C36" s="85"/>
      <c r="D36" s="85"/>
      <c r="E36" s="85">
        <f t="shared" si="0"/>
        <v>663680</v>
      </c>
      <c r="F36" s="91"/>
      <c r="G36" s="91">
        <v>663680</v>
      </c>
      <c r="H36" s="91">
        <v>0</v>
      </c>
      <c r="I36" s="91">
        <v>0</v>
      </c>
      <c r="J36" s="84"/>
      <c r="K36" s="84"/>
    </row>
    <row r="37" spans="1:11" ht="27" customHeight="1" x14ac:dyDescent="0.3">
      <c r="A37" s="83"/>
      <c r="B37" s="28" t="s">
        <v>75</v>
      </c>
      <c r="C37" s="85"/>
      <c r="D37" s="85"/>
      <c r="E37" s="78">
        <f t="shared" si="0"/>
        <v>0</v>
      </c>
      <c r="F37" s="85"/>
      <c r="G37" s="85"/>
      <c r="H37" s="86"/>
      <c r="I37" s="86"/>
      <c r="J37" s="84"/>
      <c r="K37" s="84"/>
    </row>
    <row r="38" spans="1:11" s="94" customFormat="1" ht="27" customHeight="1" x14ac:dyDescent="0.3">
      <c r="A38" s="83"/>
      <c r="B38" s="25" t="s">
        <v>82</v>
      </c>
      <c r="C38" s="85"/>
      <c r="D38" s="85">
        <v>0</v>
      </c>
      <c r="E38" s="78">
        <f t="shared" si="0"/>
        <v>0</v>
      </c>
      <c r="F38" s="85">
        <v>0</v>
      </c>
      <c r="G38" s="85"/>
      <c r="H38" s="86"/>
      <c r="I38" s="86"/>
      <c r="J38" s="84"/>
      <c r="K38" s="84"/>
    </row>
    <row r="39" spans="1:11" s="94" customFormat="1" ht="39" customHeight="1" x14ac:dyDescent="0.3">
      <c r="A39" s="83"/>
      <c r="B39" s="28" t="s">
        <v>78</v>
      </c>
      <c r="C39" s="85"/>
      <c r="D39" s="85"/>
      <c r="E39" s="78">
        <f t="shared" si="0"/>
        <v>0</v>
      </c>
      <c r="F39" s="85"/>
      <c r="G39" s="85"/>
      <c r="H39" s="86"/>
      <c r="I39" s="86"/>
      <c r="J39" s="84"/>
      <c r="K39" s="84"/>
    </row>
    <row r="40" spans="1:11" s="94" customFormat="1" ht="21.75" customHeight="1" x14ac:dyDescent="0.3">
      <c r="A40" s="14">
        <v>4</v>
      </c>
      <c r="B40" s="24" t="s">
        <v>83</v>
      </c>
      <c r="C40" s="78">
        <f>20000000000+8050000000</f>
        <v>28050000000</v>
      </c>
      <c r="D40" s="78">
        <v>28050000000</v>
      </c>
      <c r="E40" s="78">
        <f t="shared" si="0"/>
        <v>58838606191</v>
      </c>
      <c r="F40" s="78">
        <f>F41+F42+F43+F44+F46+F47</f>
        <v>1176659702</v>
      </c>
      <c r="G40" s="78">
        <f>G41+G42+G43+G44+G46+G47</f>
        <v>28547404862</v>
      </c>
      <c r="H40" s="78">
        <f>H41+H42+H43+H44+H46+H47</f>
        <v>25999357534</v>
      </c>
      <c r="I40" s="78">
        <f>I41+I42+I43+I44+I46+I47</f>
        <v>3115184093</v>
      </c>
      <c r="J40" s="84">
        <f>E40/C40</f>
        <v>2.0976330192869876</v>
      </c>
      <c r="K40" s="84">
        <f>E40/D40</f>
        <v>2.0976330192869876</v>
      </c>
    </row>
    <row r="41" spans="1:11" s="94" customFormat="1" ht="27" customHeight="1" x14ac:dyDescent="0.3">
      <c r="A41" s="83"/>
      <c r="B41" s="25" t="s">
        <v>69</v>
      </c>
      <c r="C41" s="85"/>
      <c r="D41" s="85"/>
      <c r="E41" s="85">
        <f t="shared" si="0"/>
        <v>49735360235</v>
      </c>
      <c r="F41" s="85">
        <v>994706670</v>
      </c>
      <c r="G41" s="85">
        <v>22189659520</v>
      </c>
      <c r="H41" s="86">
        <v>23513742786</v>
      </c>
      <c r="I41" s="86">
        <v>3037251259</v>
      </c>
      <c r="J41" s="92"/>
      <c r="K41" s="92"/>
    </row>
    <row r="42" spans="1:11" s="94" customFormat="1" ht="27" customHeight="1" x14ac:dyDescent="0.3">
      <c r="A42" s="83"/>
      <c r="B42" s="25" t="s">
        <v>84</v>
      </c>
      <c r="C42" s="85"/>
      <c r="D42" s="85"/>
      <c r="E42" s="85">
        <f t="shared" si="0"/>
        <v>9000117437</v>
      </c>
      <c r="F42" s="85">
        <v>180362567</v>
      </c>
      <c r="G42" s="85">
        <v>6357745342</v>
      </c>
      <c r="H42" s="86">
        <v>2462009528</v>
      </c>
      <c r="I42" s="86"/>
      <c r="J42" s="92"/>
      <c r="K42" s="92"/>
    </row>
    <row r="43" spans="1:11" s="88" customFormat="1" ht="27" customHeight="1" x14ac:dyDescent="0.3">
      <c r="A43" s="83"/>
      <c r="B43" s="25" t="s">
        <v>85</v>
      </c>
      <c r="C43" s="85"/>
      <c r="D43" s="85"/>
      <c r="E43" s="85">
        <f t="shared" si="0"/>
        <v>0</v>
      </c>
      <c r="F43" s="85"/>
      <c r="G43" s="85"/>
      <c r="H43" s="86"/>
      <c r="I43" s="86"/>
      <c r="J43" s="92"/>
      <c r="K43" s="92"/>
    </row>
    <row r="44" spans="1:11" s="88" customFormat="1" ht="27" customHeight="1" x14ac:dyDescent="0.3">
      <c r="A44" s="83"/>
      <c r="B44" s="25" t="s">
        <v>72</v>
      </c>
      <c r="C44" s="85"/>
      <c r="D44" s="85"/>
      <c r="E44" s="85">
        <f t="shared" si="0"/>
        <v>79523299</v>
      </c>
      <c r="F44" s="85">
        <v>1590465</v>
      </c>
      <c r="G44" s="85"/>
      <c r="H44" s="86"/>
      <c r="I44" s="86">
        <v>77932834</v>
      </c>
      <c r="J44" s="92"/>
      <c r="K44" s="92"/>
    </row>
    <row r="45" spans="1:11" s="88" customFormat="1" ht="31.5" customHeight="1" x14ac:dyDescent="0.3">
      <c r="A45" s="83"/>
      <c r="B45" s="28" t="s">
        <v>86</v>
      </c>
      <c r="C45" s="85"/>
      <c r="D45" s="85"/>
      <c r="E45" s="85">
        <f t="shared" si="0"/>
        <v>0</v>
      </c>
      <c r="F45" s="85"/>
      <c r="G45" s="85"/>
      <c r="H45" s="86"/>
      <c r="I45" s="86"/>
      <c r="J45" s="92"/>
      <c r="K45" s="92"/>
    </row>
    <row r="46" spans="1:11" s="94" customFormat="1" ht="27" customHeight="1" x14ac:dyDescent="0.3">
      <c r="A46" s="83"/>
      <c r="B46" s="25" t="s">
        <v>74</v>
      </c>
      <c r="C46" s="85"/>
      <c r="D46" s="85"/>
      <c r="E46" s="85">
        <f t="shared" si="0"/>
        <v>23605220</v>
      </c>
      <c r="F46" s="85"/>
      <c r="G46" s="85"/>
      <c r="H46" s="86">
        <v>23605220</v>
      </c>
      <c r="I46" s="86"/>
      <c r="J46" s="92"/>
      <c r="K46" s="92"/>
    </row>
    <row r="47" spans="1:11" s="94" customFormat="1" ht="27" customHeight="1" x14ac:dyDescent="0.3">
      <c r="A47" s="83"/>
      <c r="B47" s="95" t="s">
        <v>87</v>
      </c>
      <c r="C47" s="85"/>
      <c r="D47" s="85"/>
      <c r="E47" s="85">
        <f t="shared" si="0"/>
        <v>0</v>
      </c>
      <c r="F47" s="85"/>
      <c r="G47" s="85"/>
      <c r="H47" s="86"/>
      <c r="I47" s="86"/>
      <c r="J47" s="92"/>
      <c r="K47" s="92"/>
    </row>
    <row r="48" spans="1:11" s="96" customFormat="1" ht="27" customHeight="1" x14ac:dyDescent="0.3">
      <c r="A48" s="14">
        <v>5</v>
      </c>
      <c r="B48" s="24" t="s">
        <v>88</v>
      </c>
      <c r="C48" s="78">
        <v>20000000000</v>
      </c>
      <c r="D48" s="78">
        <v>20000000000</v>
      </c>
      <c r="E48" s="78">
        <f t="shared" si="0"/>
        <v>27413337437</v>
      </c>
      <c r="F48" s="78">
        <f>F49+F50</f>
        <v>0</v>
      </c>
      <c r="G48" s="78">
        <v>9523396806</v>
      </c>
      <c r="H48" s="78">
        <v>13706768737</v>
      </c>
      <c r="I48" s="78">
        <v>4183171894</v>
      </c>
      <c r="J48" s="84">
        <f>E48/C48</f>
        <v>1.3706668718499999</v>
      </c>
      <c r="K48" s="84">
        <f>E48/D48</f>
        <v>1.3706668718499999</v>
      </c>
    </row>
    <row r="49" spans="1:11" s="93" customFormat="1" ht="27" customHeight="1" x14ac:dyDescent="0.3">
      <c r="A49" s="83"/>
      <c r="B49" s="95" t="s">
        <v>89</v>
      </c>
      <c r="C49" s="85"/>
      <c r="D49" s="85"/>
      <c r="E49" s="78">
        <f t="shared" si="0"/>
        <v>0</v>
      </c>
      <c r="F49" s="85"/>
      <c r="G49" s="85"/>
      <c r="H49" s="86"/>
      <c r="I49" s="86"/>
      <c r="J49" s="97"/>
      <c r="K49" s="97"/>
    </row>
    <row r="50" spans="1:11" ht="27" customHeight="1" x14ac:dyDescent="0.3">
      <c r="A50" s="83"/>
      <c r="B50" s="95" t="s">
        <v>90</v>
      </c>
      <c r="C50" s="85"/>
      <c r="D50" s="85"/>
      <c r="E50" s="78">
        <f t="shared" si="0"/>
        <v>0</v>
      </c>
      <c r="F50" s="85"/>
      <c r="G50" s="85"/>
      <c r="H50" s="86"/>
      <c r="I50" s="86"/>
      <c r="J50" s="97"/>
      <c r="K50" s="97"/>
    </row>
    <row r="51" spans="1:11" ht="27" customHeight="1" x14ac:dyDescent="0.3">
      <c r="A51" s="14">
        <v>6</v>
      </c>
      <c r="B51" s="24" t="s">
        <v>91</v>
      </c>
      <c r="C51" s="78"/>
      <c r="D51" s="78"/>
      <c r="E51" s="78">
        <f t="shared" si="0"/>
        <v>0</v>
      </c>
      <c r="F51" s="78">
        <v>0</v>
      </c>
      <c r="G51" s="78">
        <v>0</v>
      </c>
      <c r="H51" s="98">
        <v>0</v>
      </c>
      <c r="I51" s="98"/>
      <c r="J51" s="84"/>
      <c r="K51" s="84"/>
    </row>
    <row r="52" spans="1:11" s="96" customFormat="1" ht="27" customHeight="1" x14ac:dyDescent="0.3">
      <c r="A52" s="14">
        <v>7</v>
      </c>
      <c r="B52" s="24" t="s">
        <v>92</v>
      </c>
      <c r="C52" s="78">
        <v>1500000000</v>
      </c>
      <c r="D52" s="78">
        <v>1500000000</v>
      </c>
      <c r="E52" s="78">
        <f t="shared" si="0"/>
        <v>2086965336</v>
      </c>
      <c r="F52" s="78"/>
      <c r="G52" s="78"/>
      <c r="H52" s="98"/>
      <c r="I52" s="98">
        <v>2086965336</v>
      </c>
      <c r="J52" s="84">
        <f>E52/C52</f>
        <v>1.3913102239999999</v>
      </c>
      <c r="K52" s="84">
        <f>E52/D52</f>
        <v>1.3913102239999999</v>
      </c>
    </row>
    <row r="53" spans="1:11" s="96" customFormat="1" ht="27" customHeight="1" x14ac:dyDescent="0.3">
      <c r="A53" s="14">
        <v>8</v>
      </c>
      <c r="B53" s="24" t="s">
        <v>93</v>
      </c>
      <c r="C53" s="78">
        <v>5000000000</v>
      </c>
      <c r="D53" s="78">
        <v>5000000000</v>
      </c>
      <c r="E53" s="78">
        <f t="shared" si="0"/>
        <v>19896326816</v>
      </c>
      <c r="F53" s="78">
        <v>397503078</v>
      </c>
      <c r="G53" s="98">
        <v>2663853941</v>
      </c>
      <c r="H53" s="98">
        <v>9841396564</v>
      </c>
      <c r="I53" s="98">
        <v>6993573233</v>
      </c>
      <c r="J53" s="84">
        <f>E53/C53</f>
        <v>3.9792653632000001</v>
      </c>
      <c r="K53" s="84">
        <f>E53/D53</f>
        <v>3.9792653632000001</v>
      </c>
    </row>
    <row r="54" spans="1:11" s="93" customFormat="1" ht="27" customHeight="1" x14ac:dyDescent="0.3">
      <c r="A54" s="14">
        <v>9</v>
      </c>
      <c r="B54" s="24" t="s">
        <v>94</v>
      </c>
      <c r="C54" s="85"/>
      <c r="D54" s="85"/>
      <c r="E54" s="78">
        <f t="shared" si="0"/>
        <v>0</v>
      </c>
      <c r="F54" s="78"/>
      <c r="G54" s="78"/>
      <c r="H54" s="98"/>
      <c r="I54" s="98"/>
      <c r="J54" s="84"/>
      <c r="K54" s="84"/>
    </row>
    <row r="55" spans="1:11" s="99" customFormat="1" ht="27" customHeight="1" x14ac:dyDescent="0.3">
      <c r="A55" s="83"/>
      <c r="B55" s="28" t="s">
        <v>95</v>
      </c>
      <c r="C55" s="85"/>
      <c r="D55" s="85"/>
      <c r="E55" s="78">
        <f t="shared" si="0"/>
        <v>0</v>
      </c>
      <c r="F55" s="85"/>
      <c r="G55" s="85"/>
      <c r="H55" s="86"/>
      <c r="I55" s="86"/>
      <c r="J55" s="84"/>
      <c r="K55" s="84"/>
    </row>
    <row r="56" spans="1:11" s="99" customFormat="1" ht="27" customHeight="1" x14ac:dyDescent="0.3">
      <c r="A56" s="83"/>
      <c r="B56" s="28" t="s">
        <v>96</v>
      </c>
      <c r="C56" s="85"/>
      <c r="D56" s="85"/>
      <c r="E56" s="78">
        <f t="shared" si="0"/>
        <v>0</v>
      </c>
      <c r="F56" s="85"/>
      <c r="G56" s="85"/>
      <c r="H56" s="86"/>
      <c r="I56" s="86"/>
      <c r="J56" s="84"/>
      <c r="K56" s="84"/>
    </row>
    <row r="57" spans="1:11" s="100" customFormat="1" ht="27" customHeight="1" x14ac:dyDescent="0.3">
      <c r="A57" s="14">
        <v>10</v>
      </c>
      <c r="B57" s="24" t="s">
        <v>97</v>
      </c>
      <c r="C57" s="78">
        <v>1500000000</v>
      </c>
      <c r="D57" s="78">
        <v>1500000000</v>
      </c>
      <c r="E57" s="78">
        <f t="shared" si="0"/>
        <v>1794756018</v>
      </c>
      <c r="F57" s="78">
        <f>F58+F59</f>
        <v>686080018</v>
      </c>
      <c r="G57" s="78">
        <f>G58+G59</f>
        <v>15000000</v>
      </c>
      <c r="H57" s="78">
        <f>H58+H59</f>
        <v>599120000</v>
      </c>
      <c r="I57" s="78">
        <f>I58+I59</f>
        <v>494556000</v>
      </c>
      <c r="J57" s="84">
        <f>E57/C57</f>
        <v>1.1965040119999999</v>
      </c>
      <c r="K57" s="84">
        <f>E57/D57</f>
        <v>1.1965040119999999</v>
      </c>
    </row>
    <row r="58" spans="1:11" s="103" customFormat="1" ht="36" customHeight="1" x14ac:dyDescent="0.3">
      <c r="A58" s="17"/>
      <c r="B58" s="28" t="s">
        <v>98</v>
      </c>
      <c r="C58" s="101">
        <v>700000000</v>
      </c>
      <c r="D58" s="101">
        <v>700000000</v>
      </c>
      <c r="E58" s="101">
        <f t="shared" si="0"/>
        <v>688080018</v>
      </c>
      <c r="F58" s="101">
        <v>686080018</v>
      </c>
      <c r="G58" s="101">
        <v>2000000</v>
      </c>
      <c r="H58" s="101"/>
      <c r="I58" s="101"/>
      <c r="J58" s="102">
        <f>E58/C58</f>
        <v>0.98297145428571431</v>
      </c>
      <c r="K58" s="102">
        <f>E58/D58</f>
        <v>0.98297145428571431</v>
      </c>
    </row>
    <row r="59" spans="1:11" s="103" customFormat="1" ht="36" customHeight="1" x14ac:dyDescent="0.3">
      <c r="A59" s="17"/>
      <c r="B59" s="28" t="s">
        <v>99</v>
      </c>
      <c r="C59" s="101">
        <v>800000000</v>
      </c>
      <c r="D59" s="101">
        <v>800000000</v>
      </c>
      <c r="E59" s="101">
        <f t="shared" si="0"/>
        <v>1106676000</v>
      </c>
      <c r="F59" s="101"/>
      <c r="G59" s="101">
        <v>13000000</v>
      </c>
      <c r="H59" s="101">
        <v>599120000</v>
      </c>
      <c r="I59" s="101">
        <v>494556000</v>
      </c>
      <c r="J59" s="102">
        <f>E59/C59</f>
        <v>1.383345</v>
      </c>
      <c r="K59" s="102">
        <f>E59/D59</f>
        <v>1.383345</v>
      </c>
    </row>
    <row r="60" spans="1:11" s="103" customFormat="1" ht="36" customHeight="1" x14ac:dyDescent="0.3">
      <c r="A60" s="17"/>
      <c r="B60" s="28" t="s">
        <v>100</v>
      </c>
      <c r="C60" s="101"/>
      <c r="D60" s="101">
        <v>0</v>
      </c>
      <c r="E60" s="101">
        <f t="shared" si="0"/>
        <v>0</v>
      </c>
      <c r="F60" s="101">
        <v>0</v>
      </c>
      <c r="G60" s="101">
        <v>0</v>
      </c>
      <c r="H60" s="104"/>
      <c r="I60" s="104">
        <v>0</v>
      </c>
      <c r="J60" s="102"/>
      <c r="K60" s="102"/>
    </row>
    <row r="61" spans="1:11" s="96" customFormat="1" ht="27" customHeight="1" x14ac:dyDescent="0.3">
      <c r="A61" s="14">
        <v>11</v>
      </c>
      <c r="B61" s="24" t="s">
        <v>101</v>
      </c>
      <c r="C61" s="78">
        <v>620000000000</v>
      </c>
      <c r="D61" s="78">
        <v>1318588000000</v>
      </c>
      <c r="E61" s="78">
        <f t="shared" si="0"/>
        <v>839840715100</v>
      </c>
      <c r="F61" s="78">
        <f>F63</f>
        <v>0</v>
      </c>
      <c r="G61" s="78">
        <f>+G62+G63</f>
        <v>64651253933</v>
      </c>
      <c r="H61" s="78">
        <f>+H62+H63</f>
        <v>246372706977</v>
      </c>
      <c r="I61" s="78">
        <f>+I62+I63</f>
        <v>528816754190</v>
      </c>
      <c r="J61" s="84">
        <f>E61/C61</f>
        <v>1.354581798548387</v>
      </c>
      <c r="K61" s="84">
        <f>E61/D61</f>
        <v>0.6369242819591866</v>
      </c>
    </row>
    <row r="62" spans="1:11" ht="36.75" customHeight="1" x14ac:dyDescent="0.3">
      <c r="A62" s="83"/>
      <c r="B62" s="28" t="s">
        <v>102</v>
      </c>
      <c r="C62" s="85"/>
      <c r="D62" s="85"/>
      <c r="E62" s="78">
        <f t="shared" si="0"/>
        <v>0</v>
      </c>
      <c r="F62" s="85"/>
      <c r="G62" s="85"/>
      <c r="H62" s="86"/>
      <c r="I62" s="86"/>
      <c r="J62" s="84"/>
      <c r="K62" s="84"/>
    </row>
    <row r="63" spans="1:11" s="103" customFormat="1" ht="40.5" customHeight="1" x14ac:dyDescent="0.3">
      <c r="A63" s="17"/>
      <c r="B63" s="28" t="s">
        <v>103</v>
      </c>
      <c r="C63" s="101">
        <v>620000000000</v>
      </c>
      <c r="D63" s="101">
        <v>1318588000000</v>
      </c>
      <c r="E63" s="101">
        <f t="shared" si="0"/>
        <v>839840715100</v>
      </c>
      <c r="F63" s="101">
        <v>0</v>
      </c>
      <c r="G63" s="101">
        <v>64651253933</v>
      </c>
      <c r="H63" s="104">
        <v>246372706977</v>
      </c>
      <c r="I63" s="104">
        <v>528816754190</v>
      </c>
      <c r="J63" s="102">
        <f>E63/C63</f>
        <v>1.354581798548387</v>
      </c>
      <c r="K63" s="102">
        <f>E63/D63</f>
        <v>0.6369242819591866</v>
      </c>
    </row>
    <row r="64" spans="1:11" s="96" customFormat="1" ht="27" customHeight="1" x14ac:dyDescent="0.3">
      <c r="A64" s="14" t="s">
        <v>104</v>
      </c>
      <c r="B64" s="24" t="s">
        <v>105</v>
      </c>
      <c r="C64" s="78">
        <v>2000000000</v>
      </c>
      <c r="D64" s="78">
        <v>2000000000</v>
      </c>
      <c r="E64" s="78">
        <f t="shared" si="0"/>
        <v>5421628662</v>
      </c>
      <c r="F64" s="78">
        <v>0</v>
      </c>
      <c r="G64" s="78">
        <v>2168651458</v>
      </c>
      <c r="H64" s="98">
        <v>2168651458</v>
      </c>
      <c r="I64" s="98">
        <v>1084325746</v>
      </c>
      <c r="J64" s="84">
        <f>E64/C64</f>
        <v>2.7108143309999999</v>
      </c>
      <c r="K64" s="84">
        <f>E64/D64</f>
        <v>2.7108143309999999</v>
      </c>
    </row>
    <row r="65" spans="1:12" ht="27" customHeight="1" x14ac:dyDescent="0.3">
      <c r="A65" s="14">
        <v>13</v>
      </c>
      <c r="B65" s="24" t="s">
        <v>106</v>
      </c>
      <c r="C65" s="85"/>
      <c r="D65" s="85"/>
      <c r="E65" s="78">
        <f t="shared" si="0"/>
        <v>0</v>
      </c>
      <c r="F65" s="85"/>
      <c r="G65" s="85"/>
      <c r="H65" s="86"/>
      <c r="I65" s="86"/>
      <c r="J65" s="84"/>
      <c r="K65" s="84"/>
    </row>
    <row r="66" spans="1:12" ht="36.75" customHeight="1" x14ac:dyDescent="0.3">
      <c r="A66" s="25"/>
      <c r="B66" s="28" t="s">
        <v>107</v>
      </c>
      <c r="C66" s="85"/>
      <c r="D66" s="85"/>
      <c r="E66" s="78">
        <f t="shared" si="0"/>
        <v>0</v>
      </c>
      <c r="F66" s="85"/>
      <c r="G66" s="85"/>
      <c r="H66" s="86"/>
      <c r="I66" s="86"/>
      <c r="J66" s="84"/>
      <c r="K66" s="84"/>
    </row>
    <row r="67" spans="1:12" ht="18" x14ac:dyDescent="0.3">
      <c r="A67" s="25"/>
      <c r="B67" s="28" t="s">
        <v>108</v>
      </c>
      <c r="C67" s="105"/>
      <c r="D67" s="85"/>
      <c r="E67" s="78">
        <f t="shared" si="0"/>
        <v>0</v>
      </c>
      <c r="F67" s="85"/>
      <c r="G67" s="85"/>
      <c r="H67" s="86"/>
      <c r="I67" s="86"/>
      <c r="J67" s="84"/>
      <c r="K67" s="84"/>
    </row>
    <row r="68" spans="1:12" ht="27" customHeight="1" x14ac:dyDescent="0.3">
      <c r="A68" s="14">
        <v>14</v>
      </c>
      <c r="B68" s="24" t="s">
        <v>109</v>
      </c>
      <c r="C68" s="106"/>
      <c r="D68" s="85"/>
      <c r="E68" s="78">
        <f t="shared" si="0"/>
        <v>0</v>
      </c>
      <c r="F68" s="85"/>
      <c r="G68" s="85"/>
      <c r="H68" s="86"/>
      <c r="I68" s="86"/>
      <c r="J68" s="84"/>
      <c r="K68" s="84"/>
    </row>
    <row r="69" spans="1:12" ht="27" customHeight="1" x14ac:dyDescent="0.3">
      <c r="A69" s="83"/>
      <c r="B69" s="28" t="s">
        <v>110</v>
      </c>
      <c r="C69" s="85"/>
      <c r="D69" s="85"/>
      <c r="E69" s="78">
        <f t="shared" si="0"/>
        <v>0</v>
      </c>
      <c r="F69" s="85"/>
      <c r="G69" s="85"/>
      <c r="H69" s="86"/>
      <c r="I69" s="86"/>
      <c r="J69" s="84"/>
      <c r="K69" s="84"/>
    </row>
    <row r="70" spans="1:12" ht="27" customHeight="1" x14ac:dyDescent="0.3">
      <c r="A70" s="25"/>
      <c r="B70" s="28" t="s">
        <v>111</v>
      </c>
      <c r="C70" s="85"/>
      <c r="D70" s="85"/>
      <c r="E70" s="78">
        <f t="shared" si="0"/>
        <v>0</v>
      </c>
      <c r="F70" s="85"/>
      <c r="G70" s="85"/>
      <c r="H70" s="86"/>
      <c r="I70" s="86"/>
      <c r="J70" s="84"/>
      <c r="K70" s="84"/>
    </row>
    <row r="71" spans="1:12" ht="37.5" customHeight="1" x14ac:dyDescent="0.3">
      <c r="A71" s="14">
        <v>15</v>
      </c>
      <c r="B71" s="24" t="s">
        <v>112</v>
      </c>
      <c r="C71" s="85"/>
      <c r="D71" s="85"/>
      <c r="E71" s="78">
        <f t="shared" si="0"/>
        <v>0</v>
      </c>
      <c r="F71" s="85"/>
      <c r="G71" s="85"/>
      <c r="H71" s="86"/>
      <c r="I71" s="86"/>
      <c r="J71" s="84"/>
      <c r="K71" s="84"/>
    </row>
    <row r="72" spans="1:12" s="93" customFormat="1" ht="27" customHeight="1" x14ac:dyDescent="0.3">
      <c r="A72" s="25"/>
      <c r="B72" s="28" t="s">
        <v>113</v>
      </c>
      <c r="C72" s="85"/>
      <c r="D72" s="85"/>
      <c r="E72" s="78">
        <f t="shared" si="0"/>
        <v>0</v>
      </c>
      <c r="F72" s="85"/>
      <c r="G72" s="85"/>
      <c r="H72" s="86"/>
      <c r="I72" s="86"/>
      <c r="J72" s="84"/>
      <c r="K72" s="84"/>
    </row>
    <row r="73" spans="1:12" s="99" customFormat="1" ht="31.5" customHeight="1" x14ac:dyDescent="0.3">
      <c r="A73" s="25"/>
      <c r="B73" s="28" t="s">
        <v>114</v>
      </c>
      <c r="C73" s="85"/>
      <c r="D73" s="85"/>
      <c r="E73" s="78">
        <f t="shared" si="0"/>
        <v>0</v>
      </c>
      <c r="F73" s="85"/>
      <c r="G73" s="85"/>
      <c r="H73" s="86"/>
      <c r="I73" s="86"/>
      <c r="J73" s="84"/>
      <c r="K73" s="84"/>
    </row>
    <row r="74" spans="1:12" s="90" customFormat="1" ht="37.5" customHeight="1" x14ac:dyDescent="0.3">
      <c r="A74" s="14">
        <v>16</v>
      </c>
      <c r="B74" s="24" t="s">
        <v>115</v>
      </c>
      <c r="C74" s="85"/>
      <c r="D74" s="85"/>
      <c r="E74" s="78">
        <f t="shared" si="0"/>
        <v>0</v>
      </c>
      <c r="F74" s="85"/>
      <c r="G74" s="85"/>
      <c r="H74" s="86"/>
      <c r="I74" s="86"/>
      <c r="J74" s="84"/>
      <c r="K74" s="84"/>
    </row>
    <row r="75" spans="1:12" s="96" customFormat="1" ht="27" customHeight="1" x14ac:dyDescent="0.3">
      <c r="A75" s="14">
        <v>17</v>
      </c>
      <c r="B75" s="24" t="s">
        <v>116</v>
      </c>
      <c r="C75" s="78">
        <v>4500000000</v>
      </c>
      <c r="D75" s="78">
        <v>4500000000</v>
      </c>
      <c r="E75" s="78">
        <f t="shared" si="0"/>
        <v>13408736442</v>
      </c>
      <c r="F75" s="107">
        <v>2986619171</v>
      </c>
      <c r="G75" s="107">
        <v>7662687172</v>
      </c>
      <c r="H75" s="107">
        <v>1214178889</v>
      </c>
      <c r="I75" s="107">
        <v>1545251210</v>
      </c>
      <c r="J75" s="84">
        <f>E75/C75</f>
        <v>2.9797192093333331</v>
      </c>
      <c r="K75" s="84">
        <f>E75/D75</f>
        <v>2.9797192093333331</v>
      </c>
      <c r="L75" s="443">
        <f>+F75+G75</f>
        <v>10649306343</v>
      </c>
    </row>
    <row r="76" spans="1:12" ht="15.5" x14ac:dyDescent="0.3">
      <c r="A76" s="28"/>
      <c r="B76" s="28" t="s">
        <v>117</v>
      </c>
      <c r="C76" s="101"/>
      <c r="D76" s="101"/>
      <c r="E76" s="78">
        <f t="shared" si="0"/>
        <v>0</v>
      </c>
      <c r="F76" s="101"/>
      <c r="G76" s="101"/>
      <c r="H76" s="104"/>
      <c r="I76" s="104"/>
      <c r="J76" s="84"/>
      <c r="K76" s="84"/>
    </row>
    <row r="77" spans="1:12" s="108" customFormat="1" ht="27" customHeight="1" x14ac:dyDescent="0.3">
      <c r="A77" s="14">
        <v>18</v>
      </c>
      <c r="B77" s="24" t="s">
        <v>118</v>
      </c>
      <c r="C77" s="78"/>
      <c r="D77" s="78"/>
      <c r="E77" s="78">
        <f t="shared" si="0"/>
        <v>0</v>
      </c>
      <c r="F77" s="78"/>
      <c r="G77" s="78"/>
      <c r="H77" s="98"/>
      <c r="I77" s="98"/>
      <c r="J77" s="84"/>
      <c r="K77" s="84"/>
    </row>
    <row r="78" spans="1:12" s="109" customFormat="1" ht="27" customHeight="1" x14ac:dyDescent="0.3">
      <c r="A78" s="28"/>
      <c r="B78" s="28" t="s">
        <v>119</v>
      </c>
      <c r="C78" s="101"/>
      <c r="D78" s="101"/>
      <c r="E78" s="101">
        <f t="shared" si="0"/>
        <v>0</v>
      </c>
      <c r="F78" s="101"/>
      <c r="G78" s="101"/>
      <c r="H78" s="104"/>
      <c r="I78" s="104"/>
      <c r="J78" s="102"/>
      <c r="K78" s="102"/>
    </row>
    <row r="79" spans="1:12" s="103" customFormat="1" ht="33.75" customHeight="1" x14ac:dyDescent="0.3">
      <c r="A79" s="17"/>
      <c r="B79" s="28" t="s">
        <v>120</v>
      </c>
      <c r="C79" s="101"/>
      <c r="D79" s="101"/>
      <c r="E79" s="101">
        <f t="shared" ref="E79:E130" si="1">F79+G79+H79+I79</f>
        <v>0</v>
      </c>
      <c r="F79" s="101"/>
      <c r="G79" s="101"/>
      <c r="H79" s="104"/>
      <c r="I79" s="104"/>
      <c r="J79" s="102"/>
      <c r="K79" s="102"/>
    </row>
    <row r="80" spans="1:12" s="96" customFormat="1" ht="33.75" customHeight="1" x14ac:dyDescent="0.3">
      <c r="A80" s="14">
        <v>19</v>
      </c>
      <c r="B80" s="24" t="s">
        <v>121</v>
      </c>
      <c r="C80" s="78">
        <v>1700000000</v>
      </c>
      <c r="D80" s="78">
        <v>1700000000</v>
      </c>
      <c r="E80" s="78">
        <f t="shared" si="1"/>
        <v>19019379521</v>
      </c>
      <c r="F80" s="78">
        <v>0</v>
      </c>
      <c r="G80" s="78">
        <v>0</v>
      </c>
      <c r="H80" s="98">
        <v>0</v>
      </c>
      <c r="I80" s="98">
        <v>19019379521</v>
      </c>
      <c r="J80" s="84">
        <f>E80/C80</f>
        <v>11.187870306470588</v>
      </c>
      <c r="K80" s="84">
        <f>E80/D80</f>
        <v>11.187870306470588</v>
      </c>
    </row>
    <row r="81" spans="1:11" s="103" customFormat="1" ht="33.75" customHeight="1" x14ac:dyDescent="0.3">
      <c r="A81" s="17"/>
      <c r="B81" s="28" t="s">
        <v>122</v>
      </c>
      <c r="C81" s="101"/>
      <c r="D81" s="101"/>
      <c r="E81" s="101">
        <f t="shared" si="1"/>
        <v>16325819000</v>
      </c>
      <c r="F81" s="101"/>
      <c r="G81" s="101"/>
      <c r="H81" s="104"/>
      <c r="I81" s="104">
        <v>16325819000</v>
      </c>
      <c r="J81" s="102"/>
      <c r="K81" s="102"/>
    </row>
    <row r="82" spans="1:11" s="90" customFormat="1" ht="27" customHeight="1" x14ac:dyDescent="0.3">
      <c r="A82" s="14">
        <v>20</v>
      </c>
      <c r="B82" s="24" t="s">
        <v>123</v>
      </c>
      <c r="C82" s="85"/>
      <c r="D82" s="85"/>
      <c r="E82" s="78">
        <f t="shared" si="1"/>
        <v>0</v>
      </c>
      <c r="F82" s="85"/>
      <c r="G82" s="85"/>
      <c r="H82" s="86"/>
      <c r="I82" s="86"/>
      <c r="J82" s="84"/>
      <c r="K82" s="84"/>
    </row>
    <row r="83" spans="1:11" ht="30" x14ac:dyDescent="0.3">
      <c r="A83" s="14">
        <v>21</v>
      </c>
      <c r="B83" s="24" t="s">
        <v>124</v>
      </c>
      <c r="C83" s="85"/>
      <c r="D83" s="85"/>
      <c r="E83" s="78">
        <f t="shared" si="1"/>
        <v>0</v>
      </c>
      <c r="F83" s="85"/>
      <c r="G83" s="85"/>
      <c r="H83" s="86"/>
      <c r="I83" s="86"/>
      <c r="J83" s="84"/>
      <c r="K83" s="84"/>
    </row>
    <row r="84" spans="1:11" ht="27" customHeight="1" x14ac:dyDescent="0.3">
      <c r="A84" s="14" t="s">
        <v>125</v>
      </c>
      <c r="B84" s="24" t="s">
        <v>126</v>
      </c>
      <c r="C84" s="85"/>
      <c r="D84" s="85"/>
      <c r="E84" s="78">
        <f t="shared" si="1"/>
        <v>0</v>
      </c>
      <c r="F84" s="85"/>
      <c r="G84" s="85"/>
      <c r="H84" s="86"/>
      <c r="I84" s="86"/>
      <c r="J84" s="84"/>
      <c r="K84" s="84"/>
    </row>
    <row r="85" spans="1:11" ht="27" customHeight="1" x14ac:dyDescent="0.3">
      <c r="A85" s="14">
        <v>1</v>
      </c>
      <c r="B85" s="24" t="s">
        <v>127</v>
      </c>
      <c r="C85" s="78"/>
      <c r="D85" s="78"/>
      <c r="E85" s="78">
        <f t="shared" si="1"/>
        <v>0</v>
      </c>
      <c r="F85" s="78"/>
      <c r="G85" s="78"/>
      <c r="H85" s="98"/>
      <c r="I85" s="98"/>
      <c r="J85" s="84"/>
      <c r="K85" s="84"/>
    </row>
    <row r="86" spans="1:11" ht="27" customHeight="1" x14ac:dyDescent="0.3">
      <c r="A86" s="83" t="s">
        <v>128</v>
      </c>
      <c r="B86" s="25" t="s">
        <v>129</v>
      </c>
      <c r="C86" s="85"/>
      <c r="D86" s="85"/>
      <c r="E86" s="78">
        <f t="shared" si="1"/>
        <v>0</v>
      </c>
      <c r="F86" s="85"/>
      <c r="G86" s="85"/>
      <c r="H86" s="86"/>
      <c r="I86" s="86"/>
      <c r="J86" s="84"/>
      <c r="K86" s="84"/>
    </row>
    <row r="87" spans="1:11" ht="24" customHeight="1" x14ac:dyDescent="0.3">
      <c r="A87" s="83" t="s">
        <v>130</v>
      </c>
      <c r="B87" s="25" t="s">
        <v>131</v>
      </c>
      <c r="C87" s="85"/>
      <c r="D87" s="85"/>
      <c r="E87" s="78">
        <f t="shared" si="1"/>
        <v>0</v>
      </c>
      <c r="F87" s="85"/>
      <c r="G87" s="85"/>
      <c r="H87" s="86"/>
      <c r="I87" s="86"/>
      <c r="J87" s="84"/>
      <c r="K87" s="84"/>
    </row>
    <row r="88" spans="1:11" ht="31" x14ac:dyDescent="0.3">
      <c r="A88" s="83" t="s">
        <v>132</v>
      </c>
      <c r="B88" s="25" t="s">
        <v>133</v>
      </c>
      <c r="C88" s="85"/>
      <c r="D88" s="85"/>
      <c r="E88" s="78">
        <f t="shared" si="1"/>
        <v>0</v>
      </c>
      <c r="F88" s="85"/>
      <c r="G88" s="85"/>
      <c r="H88" s="86"/>
      <c r="I88" s="86"/>
      <c r="J88" s="84"/>
      <c r="K88" s="84"/>
    </row>
    <row r="89" spans="1:11" s="94" customFormat="1" ht="27" customHeight="1" x14ac:dyDescent="0.3">
      <c r="A89" s="83" t="s">
        <v>134</v>
      </c>
      <c r="B89" s="25" t="s">
        <v>135</v>
      </c>
      <c r="C89" s="85"/>
      <c r="D89" s="85"/>
      <c r="E89" s="78">
        <f t="shared" si="1"/>
        <v>0</v>
      </c>
      <c r="F89" s="85"/>
      <c r="G89" s="85"/>
      <c r="H89" s="86"/>
      <c r="I89" s="86"/>
      <c r="J89" s="84"/>
      <c r="K89" s="84"/>
    </row>
    <row r="90" spans="1:11" s="94" customFormat="1" ht="27" customHeight="1" x14ac:dyDescent="0.3">
      <c r="A90" s="83" t="s">
        <v>136</v>
      </c>
      <c r="B90" s="25" t="s">
        <v>137</v>
      </c>
      <c r="C90" s="85"/>
      <c r="D90" s="85"/>
      <c r="E90" s="78">
        <f t="shared" si="1"/>
        <v>0</v>
      </c>
      <c r="F90" s="85"/>
      <c r="G90" s="85"/>
      <c r="H90" s="86"/>
      <c r="I90" s="86"/>
      <c r="J90" s="84"/>
      <c r="K90" s="84"/>
    </row>
    <row r="91" spans="1:11" s="94" customFormat="1" ht="27" customHeight="1" x14ac:dyDescent="0.3">
      <c r="A91" s="83" t="s">
        <v>138</v>
      </c>
      <c r="B91" s="25" t="s">
        <v>139</v>
      </c>
      <c r="C91" s="85"/>
      <c r="D91" s="85"/>
      <c r="E91" s="78">
        <f t="shared" si="1"/>
        <v>0</v>
      </c>
      <c r="F91" s="85"/>
      <c r="G91" s="85"/>
      <c r="H91" s="86"/>
      <c r="I91" s="86"/>
      <c r="J91" s="84"/>
      <c r="K91" s="84"/>
    </row>
    <row r="92" spans="1:11" ht="35.25" customHeight="1" x14ac:dyDescent="0.3">
      <c r="A92" s="14">
        <v>2</v>
      </c>
      <c r="B92" s="24" t="s">
        <v>140</v>
      </c>
      <c r="C92" s="85"/>
      <c r="D92" s="85"/>
      <c r="E92" s="78">
        <f t="shared" si="1"/>
        <v>0</v>
      </c>
      <c r="F92" s="85"/>
      <c r="G92" s="85"/>
      <c r="H92" s="86"/>
      <c r="I92" s="86"/>
      <c r="J92" s="84"/>
      <c r="K92" s="84"/>
    </row>
    <row r="93" spans="1:11" ht="27" customHeight="1" x14ac:dyDescent="0.3">
      <c r="A93" s="14">
        <v>3</v>
      </c>
      <c r="B93" s="24" t="s">
        <v>141</v>
      </c>
      <c r="C93" s="85"/>
      <c r="D93" s="85"/>
      <c r="E93" s="78">
        <f t="shared" si="1"/>
        <v>0</v>
      </c>
      <c r="F93" s="85"/>
      <c r="G93" s="85"/>
      <c r="H93" s="86"/>
      <c r="I93" s="86"/>
      <c r="J93" s="84"/>
      <c r="K93" s="84"/>
    </row>
    <row r="94" spans="1:11" ht="30" x14ac:dyDescent="0.3">
      <c r="A94" s="14">
        <v>4</v>
      </c>
      <c r="B94" s="24" t="s">
        <v>142</v>
      </c>
      <c r="C94" s="85"/>
      <c r="D94" s="85"/>
      <c r="E94" s="78">
        <f t="shared" si="1"/>
        <v>0</v>
      </c>
      <c r="F94" s="85"/>
      <c r="G94" s="85"/>
      <c r="H94" s="86"/>
      <c r="I94" s="86"/>
      <c r="J94" s="84"/>
      <c r="K94" s="84"/>
    </row>
    <row r="95" spans="1:11" ht="27" customHeight="1" x14ac:dyDescent="0.3">
      <c r="A95" s="14" t="s">
        <v>143</v>
      </c>
      <c r="B95" s="24" t="s">
        <v>144</v>
      </c>
      <c r="C95" s="85"/>
      <c r="D95" s="85"/>
      <c r="E95" s="78">
        <f t="shared" si="1"/>
        <v>0</v>
      </c>
      <c r="F95" s="85"/>
      <c r="G95" s="85"/>
      <c r="H95" s="86"/>
      <c r="I95" s="86"/>
      <c r="J95" s="84"/>
      <c r="K95" s="84"/>
    </row>
    <row r="96" spans="1:11" ht="27" customHeight="1" x14ac:dyDescent="0.3">
      <c r="A96" s="83">
        <v>1</v>
      </c>
      <c r="B96" s="25" t="s">
        <v>145</v>
      </c>
      <c r="C96" s="85"/>
      <c r="D96" s="85"/>
      <c r="E96" s="78">
        <f t="shared" si="1"/>
        <v>0</v>
      </c>
      <c r="F96" s="85"/>
      <c r="G96" s="85"/>
      <c r="H96" s="86"/>
      <c r="I96" s="86"/>
      <c r="J96" s="84"/>
      <c r="K96" s="84"/>
    </row>
    <row r="97" spans="1:11" ht="27" customHeight="1" x14ac:dyDescent="0.3">
      <c r="A97" s="83">
        <v>2</v>
      </c>
      <c r="B97" s="25" t="s">
        <v>146</v>
      </c>
      <c r="C97" s="85"/>
      <c r="D97" s="85"/>
      <c r="E97" s="78">
        <f t="shared" si="1"/>
        <v>0</v>
      </c>
      <c r="F97" s="85"/>
      <c r="G97" s="85"/>
      <c r="H97" s="86"/>
      <c r="I97" s="86"/>
      <c r="J97" s="84"/>
      <c r="K97" s="84"/>
    </row>
    <row r="98" spans="1:11" ht="27" customHeight="1" x14ac:dyDescent="0.3">
      <c r="A98" s="83">
        <v>3</v>
      </c>
      <c r="B98" s="25" t="s">
        <v>147</v>
      </c>
      <c r="C98" s="85"/>
      <c r="D98" s="85"/>
      <c r="E98" s="78">
        <f t="shared" si="1"/>
        <v>0</v>
      </c>
      <c r="F98" s="85"/>
      <c r="G98" s="85"/>
      <c r="H98" s="86"/>
      <c r="I98" s="86"/>
      <c r="J98" s="84"/>
      <c r="K98" s="84"/>
    </row>
    <row r="99" spans="1:11" ht="27" customHeight="1" x14ac:dyDescent="0.3">
      <c r="A99" s="83">
        <v>4</v>
      </c>
      <c r="B99" s="25" t="s">
        <v>148</v>
      </c>
      <c r="C99" s="85"/>
      <c r="D99" s="85"/>
      <c r="E99" s="78">
        <f t="shared" si="1"/>
        <v>0</v>
      </c>
      <c r="F99" s="85"/>
      <c r="G99" s="85"/>
      <c r="H99" s="86"/>
      <c r="I99" s="86"/>
      <c r="J99" s="84"/>
      <c r="K99" s="84"/>
    </row>
    <row r="100" spans="1:11" ht="31" x14ac:dyDescent="0.3">
      <c r="A100" s="83">
        <v>5</v>
      </c>
      <c r="B100" s="25" t="s">
        <v>149</v>
      </c>
      <c r="C100" s="85"/>
      <c r="D100" s="85"/>
      <c r="E100" s="78">
        <f t="shared" si="1"/>
        <v>0</v>
      </c>
      <c r="F100" s="85"/>
      <c r="G100" s="85"/>
      <c r="H100" s="86"/>
      <c r="I100" s="86"/>
      <c r="J100" s="84"/>
      <c r="K100" s="84"/>
    </row>
    <row r="101" spans="1:11" ht="24" customHeight="1" x14ac:dyDescent="0.3">
      <c r="A101" s="83">
        <v>6</v>
      </c>
      <c r="B101" s="25" t="s">
        <v>150</v>
      </c>
      <c r="C101" s="85"/>
      <c r="D101" s="85"/>
      <c r="E101" s="78">
        <f t="shared" si="1"/>
        <v>0</v>
      </c>
      <c r="F101" s="85"/>
      <c r="G101" s="85"/>
      <c r="H101" s="86"/>
      <c r="I101" s="86"/>
      <c r="J101" s="84"/>
      <c r="K101" s="84"/>
    </row>
    <row r="102" spans="1:11" ht="36.75" customHeight="1" x14ac:dyDescent="0.3">
      <c r="A102" s="83">
        <v>7</v>
      </c>
      <c r="B102" s="25" t="s">
        <v>151</v>
      </c>
      <c r="C102" s="85"/>
      <c r="D102" s="85"/>
      <c r="E102" s="78">
        <f t="shared" si="1"/>
        <v>0</v>
      </c>
      <c r="F102" s="85"/>
      <c r="G102" s="85"/>
      <c r="H102" s="86"/>
      <c r="I102" s="86"/>
      <c r="J102" s="84"/>
      <c r="K102" s="84"/>
    </row>
    <row r="103" spans="1:11" s="94" customFormat="1" ht="27" customHeight="1" x14ac:dyDescent="0.3">
      <c r="A103" s="83">
        <v>8</v>
      </c>
      <c r="B103" s="25" t="s">
        <v>152</v>
      </c>
      <c r="C103" s="85"/>
      <c r="D103" s="85"/>
      <c r="E103" s="78">
        <f t="shared" si="1"/>
        <v>0</v>
      </c>
      <c r="F103" s="85"/>
      <c r="G103" s="85"/>
      <c r="H103" s="86"/>
      <c r="I103" s="86"/>
      <c r="J103" s="84"/>
      <c r="K103" s="84"/>
    </row>
    <row r="104" spans="1:11" ht="27" customHeight="1" x14ac:dyDescent="0.3">
      <c r="A104" s="83">
        <v>9</v>
      </c>
      <c r="B104" s="25" t="s">
        <v>139</v>
      </c>
      <c r="C104" s="85"/>
      <c r="D104" s="85"/>
      <c r="E104" s="78">
        <f t="shared" si="1"/>
        <v>0</v>
      </c>
      <c r="F104" s="85"/>
      <c r="G104" s="85"/>
      <c r="H104" s="86"/>
      <c r="I104" s="86"/>
      <c r="J104" s="84"/>
      <c r="K104" s="84"/>
    </row>
    <row r="105" spans="1:11" ht="27" customHeight="1" x14ac:dyDescent="0.3">
      <c r="A105" s="14" t="s">
        <v>153</v>
      </c>
      <c r="B105" s="24" t="s">
        <v>154</v>
      </c>
      <c r="C105" s="85"/>
      <c r="D105" s="85"/>
      <c r="E105" s="78">
        <f t="shared" si="1"/>
        <v>0</v>
      </c>
      <c r="F105" s="85"/>
      <c r="G105" s="85"/>
      <c r="H105" s="86"/>
      <c r="I105" s="86"/>
      <c r="J105" s="84"/>
      <c r="K105" s="84"/>
    </row>
    <row r="106" spans="1:11" ht="33.75" customHeight="1" x14ac:dyDescent="0.3">
      <c r="A106" s="14" t="s">
        <v>155</v>
      </c>
      <c r="B106" s="24" t="s">
        <v>156</v>
      </c>
      <c r="C106" s="85"/>
      <c r="D106" s="85"/>
      <c r="E106" s="78">
        <f t="shared" si="1"/>
        <v>0</v>
      </c>
      <c r="F106" s="78">
        <v>0</v>
      </c>
      <c r="G106" s="78">
        <v>0</v>
      </c>
      <c r="H106" s="98">
        <v>0</v>
      </c>
      <c r="I106" s="98">
        <v>0</v>
      </c>
      <c r="J106" s="84"/>
      <c r="K106" s="84"/>
    </row>
    <row r="107" spans="1:11" ht="33.75" customHeight="1" x14ac:dyDescent="0.3">
      <c r="A107" s="83">
        <v>1</v>
      </c>
      <c r="B107" s="25" t="s">
        <v>157</v>
      </c>
      <c r="C107" s="85"/>
      <c r="D107" s="85"/>
      <c r="E107" s="78">
        <f t="shared" si="1"/>
        <v>0</v>
      </c>
      <c r="F107" s="85"/>
      <c r="G107" s="85"/>
      <c r="H107" s="86"/>
      <c r="I107" s="86"/>
      <c r="J107" s="84"/>
      <c r="K107" s="84"/>
    </row>
    <row r="108" spans="1:11" ht="33.75" customHeight="1" x14ac:dyDescent="0.3">
      <c r="A108" s="83">
        <v>2</v>
      </c>
      <c r="B108" s="25" t="s">
        <v>158</v>
      </c>
      <c r="C108" s="85"/>
      <c r="D108" s="85"/>
      <c r="E108" s="78">
        <f t="shared" si="1"/>
        <v>0</v>
      </c>
      <c r="F108" s="85"/>
      <c r="G108" s="85"/>
      <c r="H108" s="86"/>
      <c r="I108" s="86"/>
      <c r="J108" s="84"/>
      <c r="K108" s="84"/>
    </row>
    <row r="109" spans="1:11" ht="30" x14ac:dyDescent="0.3">
      <c r="A109" s="14" t="s">
        <v>159</v>
      </c>
      <c r="B109" s="24" t="s">
        <v>160</v>
      </c>
      <c r="C109" s="85"/>
      <c r="D109" s="85"/>
      <c r="E109" s="78">
        <f t="shared" si="1"/>
        <v>0</v>
      </c>
      <c r="F109" s="85"/>
      <c r="G109" s="85"/>
      <c r="H109" s="86"/>
      <c r="I109" s="86"/>
      <c r="J109" s="84"/>
      <c r="K109" s="84"/>
    </row>
    <row r="110" spans="1:11" ht="31" x14ac:dyDescent="0.3">
      <c r="A110" s="110">
        <v>1</v>
      </c>
      <c r="B110" s="111" t="s">
        <v>161</v>
      </c>
      <c r="C110" s="85"/>
      <c r="D110" s="85"/>
      <c r="E110" s="78">
        <f t="shared" si="1"/>
        <v>0</v>
      </c>
      <c r="F110" s="85"/>
      <c r="G110" s="85"/>
      <c r="H110" s="86"/>
      <c r="I110" s="86"/>
      <c r="J110" s="84"/>
      <c r="K110" s="84"/>
    </row>
    <row r="111" spans="1:11" ht="33.75" customHeight="1" x14ac:dyDescent="0.3">
      <c r="A111" s="110">
        <v>2</v>
      </c>
      <c r="B111" s="111" t="s">
        <v>162</v>
      </c>
      <c r="C111" s="85"/>
      <c r="D111" s="85"/>
      <c r="E111" s="78">
        <f t="shared" si="1"/>
        <v>0</v>
      </c>
      <c r="F111" s="85"/>
      <c r="G111" s="85"/>
      <c r="H111" s="86"/>
      <c r="I111" s="86"/>
      <c r="J111" s="84"/>
      <c r="K111" s="84"/>
    </row>
    <row r="112" spans="1:11" ht="33.75" customHeight="1" x14ac:dyDescent="0.3">
      <c r="A112" s="83" t="s">
        <v>163</v>
      </c>
      <c r="B112" s="25" t="s">
        <v>164</v>
      </c>
      <c r="C112" s="85"/>
      <c r="D112" s="85"/>
      <c r="E112" s="78">
        <f t="shared" si="1"/>
        <v>0</v>
      </c>
      <c r="F112" s="85"/>
      <c r="G112" s="85"/>
      <c r="H112" s="86"/>
      <c r="I112" s="86"/>
      <c r="J112" s="84"/>
      <c r="K112" s="84"/>
    </row>
    <row r="113" spans="1:11" ht="33.75" customHeight="1" x14ac:dyDescent="0.3">
      <c r="A113" s="83" t="s">
        <v>165</v>
      </c>
      <c r="B113" s="25" t="s">
        <v>166</v>
      </c>
      <c r="C113" s="85"/>
      <c r="D113" s="85"/>
      <c r="E113" s="78">
        <f t="shared" si="1"/>
        <v>0</v>
      </c>
      <c r="F113" s="85"/>
      <c r="G113" s="85"/>
      <c r="H113" s="86"/>
      <c r="I113" s="86"/>
      <c r="J113" s="84"/>
      <c r="K113" s="84"/>
    </row>
    <row r="114" spans="1:11" ht="27" customHeight="1" x14ac:dyDescent="0.3">
      <c r="A114" s="110">
        <v>3</v>
      </c>
      <c r="B114" s="111" t="s">
        <v>167</v>
      </c>
      <c r="C114" s="85"/>
      <c r="D114" s="85"/>
      <c r="E114" s="78">
        <f t="shared" si="1"/>
        <v>0</v>
      </c>
      <c r="F114" s="85"/>
      <c r="G114" s="85"/>
      <c r="H114" s="86"/>
      <c r="I114" s="86"/>
      <c r="J114" s="84"/>
      <c r="K114" s="84"/>
    </row>
    <row r="115" spans="1:11" ht="27" customHeight="1" x14ac:dyDescent="0.3">
      <c r="A115" s="14" t="s">
        <v>62</v>
      </c>
      <c r="B115" s="24" t="s">
        <v>168</v>
      </c>
      <c r="C115" s="85"/>
      <c r="D115" s="85"/>
      <c r="E115" s="78">
        <f t="shared" si="1"/>
        <v>0</v>
      </c>
      <c r="F115" s="85"/>
      <c r="G115" s="85"/>
      <c r="H115" s="86"/>
      <c r="I115" s="86"/>
      <c r="J115" s="84"/>
      <c r="K115" s="84"/>
    </row>
    <row r="116" spans="1:11" ht="36" customHeight="1" x14ac:dyDescent="0.3">
      <c r="A116" s="14" t="s">
        <v>169</v>
      </c>
      <c r="B116" s="24" t="s">
        <v>170</v>
      </c>
      <c r="C116" s="85"/>
      <c r="D116" s="85"/>
      <c r="E116" s="78">
        <f t="shared" si="1"/>
        <v>0</v>
      </c>
      <c r="F116" s="112"/>
      <c r="G116" s="85"/>
      <c r="H116" s="86"/>
      <c r="I116" s="86"/>
      <c r="J116" s="84"/>
      <c r="K116" s="84"/>
    </row>
    <row r="117" spans="1:11" ht="27" customHeight="1" x14ac:dyDescent="0.3">
      <c r="A117" s="83">
        <v>1</v>
      </c>
      <c r="B117" s="25" t="s">
        <v>171</v>
      </c>
      <c r="C117" s="85"/>
      <c r="D117" s="85"/>
      <c r="E117" s="78">
        <f t="shared" si="1"/>
        <v>0</v>
      </c>
      <c r="F117" s="85"/>
      <c r="G117" s="85"/>
      <c r="H117" s="86"/>
      <c r="I117" s="86"/>
      <c r="J117" s="84"/>
      <c r="K117" s="84"/>
    </row>
    <row r="118" spans="1:11" ht="27" customHeight="1" x14ac:dyDescent="0.3">
      <c r="A118" s="83">
        <v>2</v>
      </c>
      <c r="B118" s="25" t="s">
        <v>172</v>
      </c>
      <c r="C118" s="85"/>
      <c r="D118" s="85"/>
      <c r="E118" s="78">
        <f t="shared" si="1"/>
        <v>0</v>
      </c>
      <c r="F118" s="85"/>
      <c r="G118" s="85"/>
      <c r="H118" s="86"/>
      <c r="I118" s="86"/>
      <c r="J118" s="84"/>
      <c r="K118" s="84"/>
    </row>
    <row r="119" spans="1:11" ht="36" customHeight="1" x14ac:dyDescent="0.3">
      <c r="A119" s="14" t="s">
        <v>125</v>
      </c>
      <c r="B119" s="24" t="s">
        <v>173</v>
      </c>
      <c r="C119" s="85"/>
      <c r="D119" s="113"/>
      <c r="E119" s="78">
        <f t="shared" si="1"/>
        <v>0</v>
      </c>
      <c r="F119" s="85"/>
      <c r="G119" s="85"/>
      <c r="H119" s="86"/>
      <c r="I119" s="86"/>
      <c r="J119" s="84"/>
      <c r="K119" s="84"/>
    </row>
    <row r="120" spans="1:11" ht="36" customHeight="1" x14ac:dyDescent="0.3">
      <c r="A120" s="83">
        <v>1</v>
      </c>
      <c r="B120" s="25" t="s">
        <v>171</v>
      </c>
      <c r="C120" s="85"/>
      <c r="D120" s="85"/>
      <c r="E120" s="78">
        <f t="shared" si="1"/>
        <v>0</v>
      </c>
      <c r="F120" s="85"/>
      <c r="G120" s="85"/>
      <c r="H120" s="86"/>
      <c r="I120" s="86"/>
      <c r="J120" s="84"/>
      <c r="K120" s="84"/>
    </row>
    <row r="121" spans="1:11" s="94" customFormat="1" ht="27" customHeight="1" x14ac:dyDescent="0.3">
      <c r="A121" s="83">
        <v>2</v>
      </c>
      <c r="B121" s="25" t="s">
        <v>172</v>
      </c>
      <c r="C121" s="85"/>
      <c r="D121" s="85"/>
      <c r="E121" s="78">
        <f t="shared" si="1"/>
        <v>0</v>
      </c>
      <c r="F121" s="85"/>
      <c r="G121" s="85"/>
      <c r="H121" s="86"/>
      <c r="I121" s="86"/>
      <c r="J121" s="84"/>
      <c r="K121" s="84"/>
    </row>
    <row r="122" spans="1:11" s="94" customFormat="1" ht="27" customHeight="1" x14ac:dyDescent="0.3">
      <c r="A122" s="14" t="s">
        <v>174</v>
      </c>
      <c r="B122" s="24" t="s">
        <v>175</v>
      </c>
      <c r="C122" s="78">
        <f t="shared" ref="C122:I122" si="2">C123+C128</f>
        <v>523934000000</v>
      </c>
      <c r="D122" s="78">
        <f t="shared" si="2"/>
        <v>523934000000</v>
      </c>
      <c r="E122" s="78">
        <f>E123+E128</f>
        <v>733791952701</v>
      </c>
      <c r="F122" s="78">
        <f t="shared" si="2"/>
        <v>0</v>
      </c>
      <c r="G122" s="78">
        <f t="shared" si="2"/>
        <v>0</v>
      </c>
      <c r="H122" s="78">
        <f t="shared" si="2"/>
        <v>568451035147</v>
      </c>
      <c r="I122" s="78">
        <f t="shared" si="2"/>
        <v>165340917554</v>
      </c>
      <c r="J122" s="84">
        <f>E122/C122</f>
        <v>1.4005427261849774</v>
      </c>
      <c r="K122" s="84">
        <f>E122/D122</f>
        <v>1.4005427261849774</v>
      </c>
    </row>
    <row r="123" spans="1:11" ht="27" customHeight="1" x14ac:dyDescent="0.3">
      <c r="A123" s="14" t="s">
        <v>169</v>
      </c>
      <c r="B123" s="24" t="s">
        <v>176</v>
      </c>
      <c r="C123" s="78">
        <f>C124+C125</f>
        <v>523934000000</v>
      </c>
      <c r="D123" s="78">
        <f>D124+D125</f>
        <v>523934000000</v>
      </c>
      <c r="E123" s="78">
        <f t="shared" si="1"/>
        <v>733791952701</v>
      </c>
      <c r="F123" s="78">
        <f>F124+F125</f>
        <v>0</v>
      </c>
      <c r="G123" s="78">
        <f>G124+G125</f>
        <v>0</v>
      </c>
      <c r="H123" s="78">
        <f>H124+H125</f>
        <v>568451035147</v>
      </c>
      <c r="I123" s="78">
        <f>I124+I125</f>
        <v>165340917554</v>
      </c>
      <c r="J123" s="84">
        <f>E123/C123</f>
        <v>1.4005427261849774</v>
      </c>
      <c r="K123" s="84">
        <f>E123/D123</f>
        <v>1.4005427261849774</v>
      </c>
    </row>
    <row r="124" spans="1:11" s="88" customFormat="1" ht="27" customHeight="1" x14ac:dyDescent="0.3">
      <c r="A124" s="83" t="s">
        <v>177</v>
      </c>
      <c r="B124" s="25" t="s">
        <v>178</v>
      </c>
      <c r="C124" s="85">
        <v>478346000000</v>
      </c>
      <c r="D124" s="85">
        <v>478346000000</v>
      </c>
      <c r="E124" s="85">
        <f t="shared" si="1"/>
        <v>562082000000</v>
      </c>
      <c r="F124" s="85">
        <v>0</v>
      </c>
      <c r="G124" s="85">
        <v>0</v>
      </c>
      <c r="H124" s="86">
        <v>478346000000</v>
      </c>
      <c r="I124" s="86">
        <v>83736000000</v>
      </c>
      <c r="J124" s="92">
        <f>E124/C124</f>
        <v>1.175053204166022</v>
      </c>
      <c r="K124" s="92">
        <f>E124/D124</f>
        <v>1.175053204166022</v>
      </c>
    </row>
    <row r="125" spans="1:11" s="88" customFormat="1" ht="27" customHeight="1" x14ac:dyDescent="0.3">
      <c r="A125" s="83" t="s">
        <v>179</v>
      </c>
      <c r="B125" s="25" t="s">
        <v>180</v>
      </c>
      <c r="C125" s="85">
        <f>+C126</f>
        <v>45588000000</v>
      </c>
      <c r="D125" s="85">
        <f>+D126</f>
        <v>45588000000</v>
      </c>
      <c r="E125" s="85">
        <f t="shared" si="1"/>
        <v>171709952701</v>
      </c>
      <c r="F125" s="85">
        <f>F126+F127</f>
        <v>0</v>
      </c>
      <c r="G125" s="85">
        <f>G126+G127</f>
        <v>0</v>
      </c>
      <c r="H125" s="85">
        <f>H126+H127</f>
        <v>90105035147</v>
      </c>
      <c r="I125" s="85">
        <f>I126+I127</f>
        <v>81604917554</v>
      </c>
      <c r="J125" s="92">
        <f>E125/C125</f>
        <v>3.7665603382688428</v>
      </c>
      <c r="K125" s="92">
        <f>E125/D125</f>
        <v>3.7665603382688428</v>
      </c>
    </row>
    <row r="126" spans="1:11" s="103" customFormat="1" ht="36" customHeight="1" x14ac:dyDescent="0.3">
      <c r="A126" s="17" t="s">
        <v>163</v>
      </c>
      <c r="B126" s="28" t="s">
        <v>181</v>
      </c>
      <c r="C126" s="101">
        <f>8488000000+37100000000</f>
        <v>45588000000</v>
      </c>
      <c r="D126" s="101">
        <f>8488000000+37100000000</f>
        <v>45588000000</v>
      </c>
      <c r="E126" s="101">
        <f t="shared" si="1"/>
        <v>171709952701</v>
      </c>
      <c r="F126" s="101">
        <v>0</v>
      </c>
      <c r="G126" s="101">
        <v>0</v>
      </c>
      <c r="H126" s="104">
        <v>90105035147</v>
      </c>
      <c r="I126" s="104">
        <v>81604917554</v>
      </c>
      <c r="J126" s="102">
        <f>E126/C126</f>
        <v>3.7665603382688428</v>
      </c>
      <c r="K126" s="102">
        <f>E126/D126</f>
        <v>3.7665603382688428</v>
      </c>
    </row>
    <row r="127" spans="1:11" s="103" customFormat="1" ht="36" customHeight="1" x14ac:dyDescent="0.3">
      <c r="A127" s="17" t="s">
        <v>165</v>
      </c>
      <c r="B127" s="28" t="s">
        <v>182</v>
      </c>
      <c r="C127" s="101"/>
      <c r="D127" s="101"/>
      <c r="E127" s="78">
        <f t="shared" si="1"/>
        <v>0</v>
      </c>
      <c r="F127" s="101">
        <v>0</v>
      </c>
      <c r="G127" s="101">
        <v>0</v>
      </c>
      <c r="H127" s="104">
        <v>0</v>
      </c>
      <c r="I127" s="104">
        <v>0</v>
      </c>
      <c r="J127" s="84"/>
      <c r="K127" s="84"/>
    </row>
    <row r="128" spans="1:11" s="114" customFormat="1" ht="27" customHeight="1" x14ac:dyDescent="0.3">
      <c r="A128" s="14" t="s">
        <v>125</v>
      </c>
      <c r="B128" s="24" t="s">
        <v>183</v>
      </c>
      <c r="C128" s="78"/>
      <c r="D128" s="78"/>
      <c r="E128" s="78">
        <f t="shared" si="1"/>
        <v>0</v>
      </c>
      <c r="F128" s="78">
        <v>0</v>
      </c>
      <c r="G128" s="78"/>
      <c r="H128" s="98"/>
      <c r="I128" s="98"/>
      <c r="J128" s="84"/>
      <c r="K128" s="84"/>
    </row>
    <row r="129" spans="1:11" ht="27" customHeight="1" x14ac:dyDescent="0.3">
      <c r="A129" s="14" t="s">
        <v>184</v>
      </c>
      <c r="B129" s="24" t="s">
        <v>185</v>
      </c>
      <c r="C129" s="85"/>
      <c r="D129" s="85"/>
      <c r="E129" s="78">
        <f t="shared" si="1"/>
        <v>122765345424</v>
      </c>
      <c r="F129" s="78">
        <v>0</v>
      </c>
      <c r="G129" s="78">
        <v>0</v>
      </c>
      <c r="H129" s="98">
        <v>86277772276</v>
      </c>
      <c r="I129" s="98">
        <v>36487573148</v>
      </c>
      <c r="J129" s="84"/>
      <c r="K129" s="84"/>
    </row>
    <row r="130" spans="1:11" s="115" customFormat="1" ht="27" customHeight="1" x14ac:dyDescent="0.4">
      <c r="A130" s="14" t="s">
        <v>186</v>
      </c>
      <c r="B130" s="24" t="s">
        <v>187</v>
      </c>
      <c r="C130" s="85"/>
      <c r="D130" s="85"/>
      <c r="E130" s="78">
        <f t="shared" si="1"/>
        <v>71515203081</v>
      </c>
      <c r="F130" s="78">
        <v>0</v>
      </c>
      <c r="G130" s="78">
        <v>0</v>
      </c>
      <c r="H130" s="98">
        <v>2329331328</v>
      </c>
      <c r="I130" s="98">
        <v>69185871753</v>
      </c>
      <c r="J130" s="84"/>
      <c r="K130" s="84"/>
    </row>
    <row r="131" spans="1:11" s="115" customFormat="1" ht="19.5" customHeight="1" x14ac:dyDescent="0.4">
      <c r="C131" s="116"/>
      <c r="D131" s="117"/>
      <c r="E131" s="118"/>
      <c r="F131" s="118"/>
      <c r="G131" s="118"/>
      <c r="H131" s="118"/>
      <c r="I131" s="118"/>
      <c r="J131" s="118"/>
      <c r="K131" s="118"/>
    </row>
    <row r="132" spans="1:11" s="115" customFormat="1" ht="19.5" customHeight="1" x14ac:dyDescent="0.4">
      <c r="A132" s="999" t="s">
        <v>3061</v>
      </c>
      <c r="B132" s="1000"/>
      <c r="C132" s="119"/>
      <c r="D132" s="1001" t="str">
        <f>+'TT342-Biểu 60-ok'!D27</f>
        <v>Ngày 10 tháng 4 năm 2025</v>
      </c>
      <c r="E132" s="1001"/>
      <c r="F132" s="1001"/>
      <c r="G132" s="1001"/>
      <c r="H132" s="1001" t="str">
        <f>+D132</f>
        <v>Ngày 10 tháng 4 năm 2025</v>
      </c>
      <c r="I132" s="1001"/>
      <c r="J132" s="1001"/>
      <c r="K132" s="1001"/>
    </row>
    <row r="133" spans="1:11" s="115" customFormat="1" ht="19.5" customHeight="1" x14ac:dyDescent="0.4">
      <c r="A133" s="1002" t="str">
        <f>+'TT342-Biểu 60-ok'!A28</f>
        <v>KHO BẠC NHÀ NƯỚC KHU VỰC IV</v>
      </c>
      <c r="B133" s="1002"/>
      <c r="C133" s="119"/>
      <c r="D133" s="1003" t="s">
        <v>40</v>
      </c>
      <c r="E133" s="1003"/>
      <c r="F133" s="1003"/>
      <c r="G133" s="1003"/>
      <c r="H133" s="1003" t="s">
        <v>41</v>
      </c>
      <c r="I133" s="1003"/>
      <c r="J133" s="1003"/>
      <c r="K133" s="1003"/>
    </row>
    <row r="134" spans="1:11" ht="19.5" customHeight="1" x14ac:dyDescent="0.4">
      <c r="A134" s="1000"/>
      <c r="B134" s="1000"/>
      <c r="C134" s="119"/>
      <c r="D134" s="1003" t="s">
        <v>42</v>
      </c>
      <c r="E134" s="1003"/>
      <c r="F134" s="1003"/>
      <c r="G134" s="1003"/>
      <c r="H134" s="1003" t="s">
        <v>43</v>
      </c>
      <c r="I134" s="1003"/>
      <c r="J134" s="1003"/>
      <c r="K134" s="1003"/>
    </row>
    <row r="135" spans="1:11" ht="19.5" customHeight="1" x14ac:dyDescent="0.4">
      <c r="A135" s="120"/>
      <c r="B135" s="121"/>
      <c r="C135" s="122"/>
      <c r="D135" s="117"/>
      <c r="E135" s="117"/>
      <c r="F135" s="117"/>
      <c r="G135" s="117"/>
      <c r="H135" s="117"/>
      <c r="I135" s="117"/>
      <c r="J135" s="117"/>
      <c r="K135" s="117"/>
    </row>
    <row r="136" spans="1:11" ht="19.5" customHeight="1" x14ac:dyDescent="0.4">
      <c r="A136" s="120"/>
      <c r="B136" s="121"/>
      <c r="C136" s="122"/>
      <c r="D136" s="117"/>
      <c r="E136" s="117"/>
      <c r="F136" s="117"/>
      <c r="G136" s="117"/>
      <c r="H136" s="117"/>
      <c r="I136" s="117"/>
      <c r="J136" s="117"/>
      <c r="K136" s="117"/>
    </row>
    <row r="137" spans="1:11" ht="48" customHeight="1" x14ac:dyDescent="0.3">
      <c r="A137" s="120"/>
      <c r="B137" s="121"/>
      <c r="C137" s="122"/>
      <c r="D137" s="123"/>
      <c r="E137" s="123"/>
      <c r="F137" s="123"/>
      <c r="G137" s="123"/>
      <c r="H137" s="123"/>
      <c r="I137" s="123"/>
      <c r="J137" s="124"/>
      <c r="K137" s="124"/>
    </row>
    <row r="138" spans="1:11" ht="19" x14ac:dyDescent="0.4">
      <c r="A138" s="120"/>
      <c r="B138" s="121"/>
      <c r="C138" s="122"/>
      <c r="D138" s="123"/>
      <c r="E138" s="123"/>
      <c r="F138" s="123"/>
      <c r="G138" s="123"/>
      <c r="H138" s="123"/>
      <c r="I138" s="123"/>
      <c r="J138" s="125"/>
      <c r="K138" s="124"/>
    </row>
    <row r="139" spans="1:11" ht="19" x14ac:dyDescent="0.4">
      <c r="A139" s="120"/>
      <c r="B139" s="121"/>
      <c r="C139" s="122"/>
      <c r="D139" s="1004" t="s">
        <v>44</v>
      </c>
      <c r="E139" s="1004"/>
      <c r="F139" s="1004"/>
      <c r="G139" s="1004"/>
      <c r="H139" s="1004" t="s">
        <v>46</v>
      </c>
      <c r="I139" s="1004"/>
      <c r="J139" s="1004"/>
      <c r="K139" s="1004"/>
    </row>
    <row r="140" spans="1:11" ht="15.5" x14ac:dyDescent="0.3">
      <c r="A140" s="120"/>
      <c r="B140" s="121"/>
      <c r="C140" s="122"/>
      <c r="D140" s="120"/>
      <c r="E140" s="120"/>
      <c r="F140" s="120"/>
      <c r="G140" s="120"/>
      <c r="H140" s="120"/>
      <c r="I140" s="120"/>
      <c r="J140" s="120"/>
      <c r="K140" s="126"/>
    </row>
    <row r="141" spans="1:11" ht="15.5" x14ac:dyDescent="0.3">
      <c r="A141" s="120"/>
      <c r="B141" s="121"/>
      <c r="C141" s="122"/>
      <c r="D141" s="120"/>
      <c r="E141" s="120"/>
      <c r="F141" s="120"/>
      <c r="G141" s="120"/>
      <c r="H141" s="120"/>
      <c r="I141" s="120"/>
      <c r="J141" s="120"/>
      <c r="K141" s="126"/>
    </row>
    <row r="142" spans="1:11" ht="25" customHeight="1" x14ac:dyDescent="0.3">
      <c r="A142" s="120"/>
      <c r="B142" s="121"/>
      <c r="C142" s="122"/>
      <c r="D142" s="120"/>
      <c r="E142" s="120"/>
      <c r="F142" s="120"/>
      <c r="G142" s="120"/>
      <c r="H142" s="127"/>
      <c r="I142" s="120"/>
      <c r="J142" s="120"/>
      <c r="K142" s="126"/>
    </row>
    <row r="143" spans="1:11" ht="25" customHeight="1" x14ac:dyDescent="0.3"/>
    <row r="144" spans="1:11" ht="25" customHeight="1" x14ac:dyDescent="0.3"/>
    <row r="145" ht="25" customHeight="1" x14ac:dyDescent="0.3"/>
    <row r="146" ht="25" customHeight="1" x14ac:dyDescent="0.3"/>
  </sheetData>
  <mergeCells count="29">
    <mergeCell ref="A134:B134"/>
    <mergeCell ref="D134:G134"/>
    <mergeCell ref="H134:K134"/>
    <mergeCell ref="D139:G139"/>
    <mergeCell ref="H139:K139"/>
    <mergeCell ref="A132:B132"/>
    <mergeCell ref="D132:G132"/>
    <mergeCell ref="H132:K132"/>
    <mergeCell ref="A133:B133"/>
    <mergeCell ref="D133:G133"/>
    <mergeCell ref="H133:K133"/>
    <mergeCell ref="J9:K9"/>
    <mergeCell ref="A4:B4"/>
    <mergeCell ref="I4:K4"/>
    <mergeCell ref="A5:K5"/>
    <mergeCell ref="A6:K6"/>
    <mergeCell ref="A7:K7"/>
    <mergeCell ref="I8:K8"/>
    <mergeCell ref="A9:A10"/>
    <mergeCell ref="B9:B10"/>
    <mergeCell ref="C9:D9"/>
    <mergeCell ref="E9:E10"/>
    <mergeCell ref="F9:I9"/>
    <mergeCell ref="A1:B1"/>
    <mergeCell ref="I1:K1"/>
    <mergeCell ref="A2:B2"/>
    <mergeCell ref="I2:K2"/>
    <mergeCell ref="A3:B3"/>
    <mergeCell ref="I3:K3"/>
  </mergeCells>
  <pageMargins left="0.49" right="0.26" top="0.43" bottom="0.39" header="0.3" footer="0.3"/>
  <pageSetup paperSize="9" scale="70" orientation="landscape" r:id="rId1"/>
  <headerFoot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68"/>
  <sheetViews>
    <sheetView workbookViewId="0">
      <selection activeCell="A24" sqref="A24:XFD24"/>
    </sheetView>
  </sheetViews>
  <sheetFormatPr defaultColWidth="9.1796875" defaultRowHeight="15.5" x14ac:dyDescent="0.35"/>
  <cols>
    <col min="1" max="1" width="5.453125" style="120" customWidth="1"/>
    <col min="2" max="2" width="39.81640625" style="121" customWidth="1"/>
    <col min="3" max="3" width="16.1796875" style="120" customWidth="1"/>
    <col min="4" max="4" width="20" style="120" customWidth="1"/>
    <col min="5" max="5" width="18.26953125" style="120" customWidth="1"/>
    <col min="6" max="6" width="12.453125" style="120" customWidth="1"/>
    <col min="7" max="7" width="19.453125" style="120" customWidth="1"/>
    <col min="8" max="8" width="15.26953125" style="120" customWidth="1"/>
    <col min="9" max="9" width="13.7265625" style="459" customWidth="1"/>
    <col min="10" max="10" width="11.54296875" style="194" customWidth="1"/>
    <col min="11" max="11" width="22.7265625" style="454" customWidth="1"/>
    <col min="12" max="12" width="21.1796875" style="195" customWidth="1"/>
    <col min="13" max="13" width="18.1796875" style="454" customWidth="1"/>
    <col min="14" max="14" width="21.26953125" style="195" customWidth="1"/>
    <col min="15" max="16" width="24.1796875" style="167" customWidth="1"/>
    <col min="17" max="257" width="9.1796875" style="167"/>
    <col min="258" max="258" width="4.453125" style="167" customWidth="1"/>
    <col min="259" max="259" width="38" style="167" customWidth="1"/>
    <col min="260" max="260" width="16.1796875" style="167" customWidth="1"/>
    <col min="261" max="261" width="20" style="167" customWidth="1"/>
    <col min="262" max="262" width="18.26953125" style="167" customWidth="1"/>
    <col min="263" max="263" width="12.453125" style="167" customWidth="1"/>
    <col min="264" max="264" width="19.453125" style="167" customWidth="1"/>
    <col min="265" max="265" width="15.26953125" style="167" customWidth="1"/>
    <col min="266" max="266" width="13.7265625" style="167" customWidth="1"/>
    <col min="267" max="267" width="11.54296875" style="167" customWidth="1"/>
    <col min="268" max="268" width="22.7265625" style="167" customWidth="1"/>
    <col min="269" max="269" width="21.1796875" style="167" customWidth="1"/>
    <col min="270" max="270" width="18.1796875" style="167" customWidth="1"/>
    <col min="271" max="271" width="21.26953125" style="167" customWidth="1"/>
    <col min="272" max="272" width="24.1796875" style="167" customWidth="1"/>
    <col min="273" max="513" width="9.1796875" style="167"/>
    <col min="514" max="514" width="4.453125" style="167" customWidth="1"/>
    <col min="515" max="515" width="38" style="167" customWidth="1"/>
    <col min="516" max="516" width="16.1796875" style="167" customWidth="1"/>
    <col min="517" max="517" width="20" style="167" customWidth="1"/>
    <col min="518" max="518" width="18.26953125" style="167" customWidth="1"/>
    <col min="519" max="519" width="12.453125" style="167" customWidth="1"/>
    <col min="520" max="520" width="19.453125" style="167" customWidth="1"/>
    <col min="521" max="521" width="15.26953125" style="167" customWidth="1"/>
    <col min="522" max="522" width="13.7265625" style="167" customWidth="1"/>
    <col min="523" max="523" width="11.54296875" style="167" customWidth="1"/>
    <col min="524" max="524" width="22.7265625" style="167" customWidth="1"/>
    <col min="525" max="525" width="21.1796875" style="167" customWidth="1"/>
    <col min="526" max="526" width="18.1796875" style="167" customWidth="1"/>
    <col min="527" max="527" width="21.26953125" style="167" customWidth="1"/>
    <col min="528" max="528" width="24.1796875" style="167" customWidth="1"/>
    <col min="529" max="769" width="9.1796875" style="167"/>
    <col min="770" max="770" width="4.453125" style="167" customWidth="1"/>
    <col min="771" max="771" width="38" style="167" customWidth="1"/>
    <col min="772" max="772" width="16.1796875" style="167" customWidth="1"/>
    <col min="773" max="773" width="20" style="167" customWidth="1"/>
    <col min="774" max="774" width="18.26953125" style="167" customWidth="1"/>
    <col min="775" max="775" width="12.453125" style="167" customWidth="1"/>
    <col min="776" max="776" width="19.453125" style="167" customWidth="1"/>
    <col min="777" max="777" width="15.26953125" style="167" customWidth="1"/>
    <col min="778" max="778" width="13.7265625" style="167" customWidth="1"/>
    <col min="779" max="779" width="11.54296875" style="167" customWidth="1"/>
    <col min="780" max="780" width="22.7265625" style="167" customWidth="1"/>
    <col min="781" max="781" width="21.1796875" style="167" customWidth="1"/>
    <col min="782" max="782" width="18.1796875" style="167" customWidth="1"/>
    <col min="783" max="783" width="21.26953125" style="167" customWidth="1"/>
    <col min="784" max="784" width="24.1796875" style="167" customWidth="1"/>
    <col min="785" max="1025" width="9.1796875" style="167"/>
    <col min="1026" max="1026" width="4.453125" style="167" customWidth="1"/>
    <col min="1027" max="1027" width="38" style="167" customWidth="1"/>
    <col min="1028" max="1028" width="16.1796875" style="167" customWidth="1"/>
    <col min="1029" max="1029" width="20" style="167" customWidth="1"/>
    <col min="1030" max="1030" width="18.26953125" style="167" customWidth="1"/>
    <col min="1031" max="1031" width="12.453125" style="167" customWidth="1"/>
    <col min="1032" max="1032" width="19.453125" style="167" customWidth="1"/>
    <col min="1033" max="1033" width="15.26953125" style="167" customWidth="1"/>
    <col min="1034" max="1034" width="13.7265625" style="167" customWidth="1"/>
    <col min="1035" max="1035" width="11.54296875" style="167" customWidth="1"/>
    <col min="1036" max="1036" width="22.7265625" style="167" customWidth="1"/>
    <col min="1037" max="1037" width="21.1796875" style="167" customWidth="1"/>
    <col min="1038" max="1038" width="18.1796875" style="167" customWidth="1"/>
    <col min="1039" max="1039" width="21.26953125" style="167" customWidth="1"/>
    <col min="1040" max="1040" width="24.1796875" style="167" customWidth="1"/>
    <col min="1041" max="1281" width="9.1796875" style="167"/>
    <col min="1282" max="1282" width="4.453125" style="167" customWidth="1"/>
    <col min="1283" max="1283" width="38" style="167" customWidth="1"/>
    <col min="1284" max="1284" width="16.1796875" style="167" customWidth="1"/>
    <col min="1285" max="1285" width="20" style="167" customWidth="1"/>
    <col min="1286" max="1286" width="18.26953125" style="167" customWidth="1"/>
    <col min="1287" max="1287" width="12.453125" style="167" customWidth="1"/>
    <col min="1288" max="1288" width="19.453125" style="167" customWidth="1"/>
    <col min="1289" max="1289" width="15.26953125" style="167" customWidth="1"/>
    <col min="1290" max="1290" width="13.7265625" style="167" customWidth="1"/>
    <col min="1291" max="1291" width="11.54296875" style="167" customWidth="1"/>
    <col min="1292" max="1292" width="22.7265625" style="167" customWidth="1"/>
    <col min="1293" max="1293" width="21.1796875" style="167" customWidth="1"/>
    <col min="1294" max="1294" width="18.1796875" style="167" customWidth="1"/>
    <col min="1295" max="1295" width="21.26953125" style="167" customWidth="1"/>
    <col min="1296" max="1296" width="24.1796875" style="167" customWidth="1"/>
    <col min="1297" max="1537" width="9.1796875" style="167"/>
    <col min="1538" max="1538" width="4.453125" style="167" customWidth="1"/>
    <col min="1539" max="1539" width="38" style="167" customWidth="1"/>
    <col min="1540" max="1540" width="16.1796875" style="167" customWidth="1"/>
    <col min="1541" max="1541" width="20" style="167" customWidth="1"/>
    <col min="1542" max="1542" width="18.26953125" style="167" customWidth="1"/>
    <col min="1543" max="1543" width="12.453125" style="167" customWidth="1"/>
    <col min="1544" max="1544" width="19.453125" style="167" customWidth="1"/>
    <col min="1545" max="1545" width="15.26953125" style="167" customWidth="1"/>
    <col min="1546" max="1546" width="13.7265625" style="167" customWidth="1"/>
    <col min="1547" max="1547" width="11.54296875" style="167" customWidth="1"/>
    <col min="1548" max="1548" width="22.7265625" style="167" customWidth="1"/>
    <col min="1549" max="1549" width="21.1796875" style="167" customWidth="1"/>
    <col min="1550" max="1550" width="18.1796875" style="167" customWidth="1"/>
    <col min="1551" max="1551" width="21.26953125" style="167" customWidth="1"/>
    <col min="1552" max="1552" width="24.1796875" style="167" customWidth="1"/>
    <col min="1553" max="1793" width="9.1796875" style="167"/>
    <col min="1794" max="1794" width="4.453125" style="167" customWidth="1"/>
    <col min="1795" max="1795" width="38" style="167" customWidth="1"/>
    <col min="1796" max="1796" width="16.1796875" style="167" customWidth="1"/>
    <col min="1797" max="1797" width="20" style="167" customWidth="1"/>
    <col min="1798" max="1798" width="18.26953125" style="167" customWidth="1"/>
    <col min="1799" max="1799" width="12.453125" style="167" customWidth="1"/>
    <col min="1800" max="1800" width="19.453125" style="167" customWidth="1"/>
    <col min="1801" max="1801" width="15.26953125" style="167" customWidth="1"/>
    <col min="1802" max="1802" width="13.7265625" style="167" customWidth="1"/>
    <col min="1803" max="1803" width="11.54296875" style="167" customWidth="1"/>
    <col min="1804" max="1804" width="22.7265625" style="167" customWidth="1"/>
    <col min="1805" max="1805" width="21.1796875" style="167" customWidth="1"/>
    <col min="1806" max="1806" width="18.1796875" style="167" customWidth="1"/>
    <col min="1807" max="1807" width="21.26953125" style="167" customWidth="1"/>
    <col min="1808" max="1808" width="24.1796875" style="167" customWidth="1"/>
    <col min="1809" max="2049" width="9.1796875" style="167"/>
    <col min="2050" max="2050" width="4.453125" style="167" customWidth="1"/>
    <col min="2051" max="2051" width="38" style="167" customWidth="1"/>
    <col min="2052" max="2052" width="16.1796875" style="167" customWidth="1"/>
    <col min="2053" max="2053" width="20" style="167" customWidth="1"/>
    <col min="2054" max="2054" width="18.26953125" style="167" customWidth="1"/>
    <col min="2055" max="2055" width="12.453125" style="167" customWidth="1"/>
    <col min="2056" max="2056" width="19.453125" style="167" customWidth="1"/>
    <col min="2057" max="2057" width="15.26953125" style="167" customWidth="1"/>
    <col min="2058" max="2058" width="13.7265625" style="167" customWidth="1"/>
    <col min="2059" max="2059" width="11.54296875" style="167" customWidth="1"/>
    <col min="2060" max="2060" width="22.7265625" style="167" customWidth="1"/>
    <col min="2061" max="2061" width="21.1796875" style="167" customWidth="1"/>
    <col min="2062" max="2062" width="18.1796875" style="167" customWidth="1"/>
    <col min="2063" max="2063" width="21.26953125" style="167" customWidth="1"/>
    <col min="2064" max="2064" width="24.1796875" style="167" customWidth="1"/>
    <col min="2065" max="2305" width="9.1796875" style="167"/>
    <col min="2306" max="2306" width="4.453125" style="167" customWidth="1"/>
    <col min="2307" max="2307" width="38" style="167" customWidth="1"/>
    <col min="2308" max="2308" width="16.1796875" style="167" customWidth="1"/>
    <col min="2309" max="2309" width="20" style="167" customWidth="1"/>
    <col min="2310" max="2310" width="18.26953125" style="167" customWidth="1"/>
    <col min="2311" max="2311" width="12.453125" style="167" customWidth="1"/>
    <col min="2312" max="2312" width="19.453125" style="167" customWidth="1"/>
    <col min="2313" max="2313" width="15.26953125" style="167" customWidth="1"/>
    <col min="2314" max="2314" width="13.7265625" style="167" customWidth="1"/>
    <col min="2315" max="2315" width="11.54296875" style="167" customWidth="1"/>
    <col min="2316" max="2316" width="22.7265625" style="167" customWidth="1"/>
    <col min="2317" max="2317" width="21.1796875" style="167" customWidth="1"/>
    <col min="2318" max="2318" width="18.1796875" style="167" customWidth="1"/>
    <col min="2319" max="2319" width="21.26953125" style="167" customWidth="1"/>
    <col min="2320" max="2320" width="24.1796875" style="167" customWidth="1"/>
    <col min="2321" max="2561" width="9.1796875" style="167"/>
    <col min="2562" max="2562" width="4.453125" style="167" customWidth="1"/>
    <col min="2563" max="2563" width="38" style="167" customWidth="1"/>
    <col min="2564" max="2564" width="16.1796875" style="167" customWidth="1"/>
    <col min="2565" max="2565" width="20" style="167" customWidth="1"/>
    <col min="2566" max="2566" width="18.26953125" style="167" customWidth="1"/>
    <col min="2567" max="2567" width="12.453125" style="167" customWidth="1"/>
    <col min="2568" max="2568" width="19.453125" style="167" customWidth="1"/>
    <col min="2569" max="2569" width="15.26953125" style="167" customWidth="1"/>
    <col min="2570" max="2570" width="13.7265625" style="167" customWidth="1"/>
    <col min="2571" max="2571" width="11.54296875" style="167" customWidth="1"/>
    <col min="2572" max="2572" width="22.7265625" style="167" customWidth="1"/>
    <col min="2573" max="2573" width="21.1796875" style="167" customWidth="1"/>
    <col min="2574" max="2574" width="18.1796875" style="167" customWidth="1"/>
    <col min="2575" max="2575" width="21.26953125" style="167" customWidth="1"/>
    <col min="2576" max="2576" width="24.1796875" style="167" customWidth="1"/>
    <col min="2577" max="2817" width="9.1796875" style="167"/>
    <col min="2818" max="2818" width="4.453125" style="167" customWidth="1"/>
    <col min="2819" max="2819" width="38" style="167" customWidth="1"/>
    <col min="2820" max="2820" width="16.1796875" style="167" customWidth="1"/>
    <col min="2821" max="2821" width="20" style="167" customWidth="1"/>
    <col min="2822" max="2822" width="18.26953125" style="167" customWidth="1"/>
    <col min="2823" max="2823" width="12.453125" style="167" customWidth="1"/>
    <col min="2824" max="2824" width="19.453125" style="167" customWidth="1"/>
    <col min="2825" max="2825" width="15.26953125" style="167" customWidth="1"/>
    <col min="2826" max="2826" width="13.7265625" style="167" customWidth="1"/>
    <col min="2827" max="2827" width="11.54296875" style="167" customWidth="1"/>
    <col min="2828" max="2828" width="22.7265625" style="167" customWidth="1"/>
    <col min="2829" max="2829" width="21.1796875" style="167" customWidth="1"/>
    <col min="2830" max="2830" width="18.1796875" style="167" customWidth="1"/>
    <col min="2831" max="2831" width="21.26953125" style="167" customWidth="1"/>
    <col min="2832" max="2832" width="24.1796875" style="167" customWidth="1"/>
    <col min="2833" max="3073" width="9.1796875" style="167"/>
    <col min="3074" max="3074" width="4.453125" style="167" customWidth="1"/>
    <col min="3075" max="3075" width="38" style="167" customWidth="1"/>
    <col min="3076" max="3076" width="16.1796875" style="167" customWidth="1"/>
    <col min="3077" max="3077" width="20" style="167" customWidth="1"/>
    <col min="3078" max="3078" width="18.26953125" style="167" customWidth="1"/>
    <col min="3079" max="3079" width="12.453125" style="167" customWidth="1"/>
    <col min="3080" max="3080" width="19.453125" style="167" customWidth="1"/>
    <col min="3081" max="3081" width="15.26953125" style="167" customWidth="1"/>
    <col min="3082" max="3082" width="13.7265625" style="167" customWidth="1"/>
    <col min="3083" max="3083" width="11.54296875" style="167" customWidth="1"/>
    <col min="3084" max="3084" width="22.7265625" style="167" customWidth="1"/>
    <col min="3085" max="3085" width="21.1796875" style="167" customWidth="1"/>
    <col min="3086" max="3086" width="18.1796875" style="167" customWidth="1"/>
    <col min="3087" max="3087" width="21.26953125" style="167" customWidth="1"/>
    <col min="3088" max="3088" width="24.1796875" style="167" customWidth="1"/>
    <col min="3089" max="3329" width="9.1796875" style="167"/>
    <col min="3330" max="3330" width="4.453125" style="167" customWidth="1"/>
    <col min="3331" max="3331" width="38" style="167" customWidth="1"/>
    <col min="3332" max="3332" width="16.1796875" style="167" customWidth="1"/>
    <col min="3333" max="3333" width="20" style="167" customWidth="1"/>
    <col min="3334" max="3334" width="18.26953125" style="167" customWidth="1"/>
    <col min="3335" max="3335" width="12.453125" style="167" customWidth="1"/>
    <col min="3336" max="3336" width="19.453125" style="167" customWidth="1"/>
    <col min="3337" max="3337" width="15.26953125" style="167" customWidth="1"/>
    <col min="3338" max="3338" width="13.7265625" style="167" customWidth="1"/>
    <col min="3339" max="3339" width="11.54296875" style="167" customWidth="1"/>
    <col min="3340" max="3340" width="22.7265625" style="167" customWidth="1"/>
    <col min="3341" max="3341" width="21.1796875" style="167" customWidth="1"/>
    <col min="3342" max="3342" width="18.1796875" style="167" customWidth="1"/>
    <col min="3343" max="3343" width="21.26953125" style="167" customWidth="1"/>
    <col min="3344" max="3344" width="24.1796875" style="167" customWidth="1"/>
    <col min="3345" max="3585" width="9.1796875" style="167"/>
    <col min="3586" max="3586" width="4.453125" style="167" customWidth="1"/>
    <col min="3587" max="3587" width="38" style="167" customWidth="1"/>
    <col min="3588" max="3588" width="16.1796875" style="167" customWidth="1"/>
    <col min="3589" max="3589" width="20" style="167" customWidth="1"/>
    <col min="3590" max="3590" width="18.26953125" style="167" customWidth="1"/>
    <col min="3591" max="3591" width="12.453125" style="167" customWidth="1"/>
    <col min="3592" max="3592" width="19.453125" style="167" customWidth="1"/>
    <col min="3593" max="3593" width="15.26953125" style="167" customWidth="1"/>
    <col min="3594" max="3594" width="13.7265625" style="167" customWidth="1"/>
    <col min="3595" max="3595" width="11.54296875" style="167" customWidth="1"/>
    <col min="3596" max="3596" width="22.7265625" style="167" customWidth="1"/>
    <col min="3597" max="3597" width="21.1796875" style="167" customWidth="1"/>
    <col min="3598" max="3598" width="18.1796875" style="167" customWidth="1"/>
    <col min="3599" max="3599" width="21.26953125" style="167" customWidth="1"/>
    <col min="3600" max="3600" width="24.1796875" style="167" customWidth="1"/>
    <col min="3601" max="3841" width="9.1796875" style="167"/>
    <col min="3842" max="3842" width="4.453125" style="167" customWidth="1"/>
    <col min="3843" max="3843" width="38" style="167" customWidth="1"/>
    <col min="3844" max="3844" width="16.1796875" style="167" customWidth="1"/>
    <col min="3845" max="3845" width="20" style="167" customWidth="1"/>
    <col min="3846" max="3846" width="18.26953125" style="167" customWidth="1"/>
    <col min="3847" max="3847" width="12.453125" style="167" customWidth="1"/>
    <col min="3848" max="3848" width="19.453125" style="167" customWidth="1"/>
    <col min="3849" max="3849" width="15.26953125" style="167" customWidth="1"/>
    <col min="3850" max="3850" width="13.7265625" style="167" customWidth="1"/>
    <col min="3851" max="3851" width="11.54296875" style="167" customWidth="1"/>
    <col min="3852" max="3852" width="22.7265625" style="167" customWidth="1"/>
    <col min="3853" max="3853" width="21.1796875" style="167" customWidth="1"/>
    <col min="3854" max="3854" width="18.1796875" style="167" customWidth="1"/>
    <col min="3855" max="3855" width="21.26953125" style="167" customWidth="1"/>
    <col min="3856" max="3856" width="24.1796875" style="167" customWidth="1"/>
    <col min="3857" max="4097" width="9.1796875" style="167"/>
    <col min="4098" max="4098" width="4.453125" style="167" customWidth="1"/>
    <col min="4099" max="4099" width="38" style="167" customWidth="1"/>
    <col min="4100" max="4100" width="16.1796875" style="167" customWidth="1"/>
    <col min="4101" max="4101" width="20" style="167" customWidth="1"/>
    <col min="4102" max="4102" width="18.26953125" style="167" customWidth="1"/>
    <col min="4103" max="4103" width="12.453125" style="167" customWidth="1"/>
    <col min="4104" max="4104" width="19.453125" style="167" customWidth="1"/>
    <col min="4105" max="4105" width="15.26953125" style="167" customWidth="1"/>
    <col min="4106" max="4106" width="13.7265625" style="167" customWidth="1"/>
    <col min="4107" max="4107" width="11.54296875" style="167" customWidth="1"/>
    <col min="4108" max="4108" width="22.7265625" style="167" customWidth="1"/>
    <col min="4109" max="4109" width="21.1796875" style="167" customWidth="1"/>
    <col min="4110" max="4110" width="18.1796875" style="167" customWidth="1"/>
    <col min="4111" max="4111" width="21.26953125" style="167" customWidth="1"/>
    <col min="4112" max="4112" width="24.1796875" style="167" customWidth="1"/>
    <col min="4113" max="4353" width="9.1796875" style="167"/>
    <col min="4354" max="4354" width="4.453125" style="167" customWidth="1"/>
    <col min="4355" max="4355" width="38" style="167" customWidth="1"/>
    <col min="4356" max="4356" width="16.1796875" style="167" customWidth="1"/>
    <col min="4357" max="4357" width="20" style="167" customWidth="1"/>
    <col min="4358" max="4358" width="18.26953125" style="167" customWidth="1"/>
    <col min="4359" max="4359" width="12.453125" style="167" customWidth="1"/>
    <col min="4360" max="4360" width="19.453125" style="167" customWidth="1"/>
    <col min="4361" max="4361" width="15.26953125" style="167" customWidth="1"/>
    <col min="4362" max="4362" width="13.7265625" style="167" customWidth="1"/>
    <col min="4363" max="4363" width="11.54296875" style="167" customWidth="1"/>
    <col min="4364" max="4364" width="22.7265625" style="167" customWidth="1"/>
    <col min="4365" max="4365" width="21.1796875" style="167" customWidth="1"/>
    <col min="4366" max="4366" width="18.1796875" style="167" customWidth="1"/>
    <col min="4367" max="4367" width="21.26953125" style="167" customWidth="1"/>
    <col min="4368" max="4368" width="24.1796875" style="167" customWidth="1"/>
    <col min="4369" max="4609" width="9.1796875" style="167"/>
    <col min="4610" max="4610" width="4.453125" style="167" customWidth="1"/>
    <col min="4611" max="4611" width="38" style="167" customWidth="1"/>
    <col min="4612" max="4612" width="16.1796875" style="167" customWidth="1"/>
    <col min="4613" max="4613" width="20" style="167" customWidth="1"/>
    <col min="4614" max="4614" width="18.26953125" style="167" customWidth="1"/>
    <col min="4615" max="4615" width="12.453125" style="167" customWidth="1"/>
    <col min="4616" max="4616" width="19.453125" style="167" customWidth="1"/>
    <col min="4617" max="4617" width="15.26953125" style="167" customWidth="1"/>
    <col min="4618" max="4618" width="13.7265625" style="167" customWidth="1"/>
    <col min="4619" max="4619" width="11.54296875" style="167" customWidth="1"/>
    <col min="4620" max="4620" width="22.7265625" style="167" customWidth="1"/>
    <col min="4621" max="4621" width="21.1796875" style="167" customWidth="1"/>
    <col min="4622" max="4622" width="18.1796875" style="167" customWidth="1"/>
    <col min="4623" max="4623" width="21.26953125" style="167" customWidth="1"/>
    <col min="4624" max="4624" width="24.1796875" style="167" customWidth="1"/>
    <col min="4625" max="4865" width="9.1796875" style="167"/>
    <col min="4866" max="4866" width="4.453125" style="167" customWidth="1"/>
    <col min="4867" max="4867" width="38" style="167" customWidth="1"/>
    <col min="4868" max="4868" width="16.1796875" style="167" customWidth="1"/>
    <col min="4869" max="4869" width="20" style="167" customWidth="1"/>
    <col min="4870" max="4870" width="18.26953125" style="167" customWidth="1"/>
    <col min="4871" max="4871" width="12.453125" style="167" customWidth="1"/>
    <col min="4872" max="4872" width="19.453125" style="167" customWidth="1"/>
    <col min="4873" max="4873" width="15.26953125" style="167" customWidth="1"/>
    <col min="4874" max="4874" width="13.7265625" style="167" customWidth="1"/>
    <col min="4875" max="4875" width="11.54296875" style="167" customWidth="1"/>
    <col min="4876" max="4876" width="22.7265625" style="167" customWidth="1"/>
    <col min="4877" max="4877" width="21.1796875" style="167" customWidth="1"/>
    <col min="4878" max="4878" width="18.1796875" style="167" customWidth="1"/>
    <col min="4879" max="4879" width="21.26953125" style="167" customWidth="1"/>
    <col min="4880" max="4880" width="24.1796875" style="167" customWidth="1"/>
    <col min="4881" max="5121" width="9.1796875" style="167"/>
    <col min="5122" max="5122" width="4.453125" style="167" customWidth="1"/>
    <col min="5123" max="5123" width="38" style="167" customWidth="1"/>
    <col min="5124" max="5124" width="16.1796875" style="167" customWidth="1"/>
    <col min="5125" max="5125" width="20" style="167" customWidth="1"/>
    <col min="5126" max="5126" width="18.26953125" style="167" customWidth="1"/>
    <col min="5127" max="5127" width="12.453125" style="167" customWidth="1"/>
    <col min="5128" max="5128" width="19.453125" style="167" customWidth="1"/>
    <col min="5129" max="5129" width="15.26953125" style="167" customWidth="1"/>
    <col min="5130" max="5130" width="13.7265625" style="167" customWidth="1"/>
    <col min="5131" max="5131" width="11.54296875" style="167" customWidth="1"/>
    <col min="5132" max="5132" width="22.7265625" style="167" customWidth="1"/>
    <col min="5133" max="5133" width="21.1796875" style="167" customWidth="1"/>
    <col min="5134" max="5134" width="18.1796875" style="167" customWidth="1"/>
    <col min="5135" max="5135" width="21.26953125" style="167" customWidth="1"/>
    <col min="5136" max="5136" width="24.1796875" style="167" customWidth="1"/>
    <col min="5137" max="5377" width="9.1796875" style="167"/>
    <col min="5378" max="5378" width="4.453125" style="167" customWidth="1"/>
    <col min="5379" max="5379" width="38" style="167" customWidth="1"/>
    <col min="5380" max="5380" width="16.1796875" style="167" customWidth="1"/>
    <col min="5381" max="5381" width="20" style="167" customWidth="1"/>
    <col min="5382" max="5382" width="18.26953125" style="167" customWidth="1"/>
    <col min="5383" max="5383" width="12.453125" style="167" customWidth="1"/>
    <col min="5384" max="5384" width="19.453125" style="167" customWidth="1"/>
    <col min="5385" max="5385" width="15.26953125" style="167" customWidth="1"/>
    <col min="5386" max="5386" width="13.7265625" style="167" customWidth="1"/>
    <col min="5387" max="5387" width="11.54296875" style="167" customWidth="1"/>
    <col min="5388" max="5388" width="22.7265625" style="167" customWidth="1"/>
    <col min="5389" max="5389" width="21.1796875" style="167" customWidth="1"/>
    <col min="5390" max="5390" width="18.1796875" style="167" customWidth="1"/>
    <col min="5391" max="5391" width="21.26953125" style="167" customWidth="1"/>
    <col min="5392" max="5392" width="24.1796875" style="167" customWidth="1"/>
    <col min="5393" max="5633" width="9.1796875" style="167"/>
    <col min="5634" max="5634" width="4.453125" style="167" customWidth="1"/>
    <col min="5635" max="5635" width="38" style="167" customWidth="1"/>
    <col min="5636" max="5636" width="16.1796875" style="167" customWidth="1"/>
    <col min="5637" max="5637" width="20" style="167" customWidth="1"/>
    <col min="5638" max="5638" width="18.26953125" style="167" customWidth="1"/>
    <col min="5639" max="5639" width="12.453125" style="167" customWidth="1"/>
    <col min="5640" max="5640" width="19.453125" style="167" customWidth="1"/>
    <col min="5641" max="5641" width="15.26953125" style="167" customWidth="1"/>
    <col min="5642" max="5642" width="13.7265625" style="167" customWidth="1"/>
    <col min="5643" max="5643" width="11.54296875" style="167" customWidth="1"/>
    <col min="5644" max="5644" width="22.7265625" style="167" customWidth="1"/>
    <col min="5645" max="5645" width="21.1796875" style="167" customWidth="1"/>
    <col min="5646" max="5646" width="18.1796875" style="167" customWidth="1"/>
    <col min="5647" max="5647" width="21.26953125" style="167" customWidth="1"/>
    <col min="5648" max="5648" width="24.1796875" style="167" customWidth="1"/>
    <col min="5649" max="5889" width="9.1796875" style="167"/>
    <col min="5890" max="5890" width="4.453125" style="167" customWidth="1"/>
    <col min="5891" max="5891" width="38" style="167" customWidth="1"/>
    <col min="5892" max="5892" width="16.1796875" style="167" customWidth="1"/>
    <col min="5893" max="5893" width="20" style="167" customWidth="1"/>
    <col min="5894" max="5894" width="18.26953125" style="167" customWidth="1"/>
    <col min="5895" max="5895" width="12.453125" style="167" customWidth="1"/>
    <col min="5896" max="5896" width="19.453125" style="167" customWidth="1"/>
    <col min="5897" max="5897" width="15.26953125" style="167" customWidth="1"/>
    <col min="5898" max="5898" width="13.7265625" style="167" customWidth="1"/>
    <col min="5899" max="5899" width="11.54296875" style="167" customWidth="1"/>
    <col min="5900" max="5900" width="22.7265625" style="167" customWidth="1"/>
    <col min="5901" max="5901" width="21.1796875" style="167" customWidth="1"/>
    <col min="5902" max="5902" width="18.1796875" style="167" customWidth="1"/>
    <col min="5903" max="5903" width="21.26953125" style="167" customWidth="1"/>
    <col min="5904" max="5904" width="24.1796875" style="167" customWidth="1"/>
    <col min="5905" max="6145" width="9.1796875" style="167"/>
    <col min="6146" max="6146" width="4.453125" style="167" customWidth="1"/>
    <col min="6147" max="6147" width="38" style="167" customWidth="1"/>
    <col min="6148" max="6148" width="16.1796875" style="167" customWidth="1"/>
    <col min="6149" max="6149" width="20" style="167" customWidth="1"/>
    <col min="6150" max="6150" width="18.26953125" style="167" customWidth="1"/>
    <col min="6151" max="6151" width="12.453125" style="167" customWidth="1"/>
    <col min="6152" max="6152" width="19.453125" style="167" customWidth="1"/>
    <col min="6153" max="6153" width="15.26953125" style="167" customWidth="1"/>
    <col min="6154" max="6154" width="13.7265625" style="167" customWidth="1"/>
    <col min="6155" max="6155" width="11.54296875" style="167" customWidth="1"/>
    <col min="6156" max="6156" width="22.7265625" style="167" customWidth="1"/>
    <col min="6157" max="6157" width="21.1796875" style="167" customWidth="1"/>
    <col min="6158" max="6158" width="18.1796875" style="167" customWidth="1"/>
    <col min="6159" max="6159" width="21.26953125" style="167" customWidth="1"/>
    <col min="6160" max="6160" width="24.1796875" style="167" customWidth="1"/>
    <col min="6161" max="6401" width="9.1796875" style="167"/>
    <col min="6402" max="6402" width="4.453125" style="167" customWidth="1"/>
    <col min="6403" max="6403" width="38" style="167" customWidth="1"/>
    <col min="6404" max="6404" width="16.1796875" style="167" customWidth="1"/>
    <col min="6405" max="6405" width="20" style="167" customWidth="1"/>
    <col min="6406" max="6406" width="18.26953125" style="167" customWidth="1"/>
    <col min="6407" max="6407" width="12.453125" style="167" customWidth="1"/>
    <col min="6408" max="6408" width="19.453125" style="167" customWidth="1"/>
    <col min="6409" max="6409" width="15.26953125" style="167" customWidth="1"/>
    <col min="6410" max="6410" width="13.7265625" style="167" customWidth="1"/>
    <col min="6411" max="6411" width="11.54296875" style="167" customWidth="1"/>
    <col min="6412" max="6412" width="22.7265625" style="167" customWidth="1"/>
    <col min="6413" max="6413" width="21.1796875" style="167" customWidth="1"/>
    <col min="6414" max="6414" width="18.1796875" style="167" customWidth="1"/>
    <col min="6415" max="6415" width="21.26953125" style="167" customWidth="1"/>
    <col min="6416" max="6416" width="24.1796875" style="167" customWidth="1"/>
    <col min="6417" max="6657" width="9.1796875" style="167"/>
    <col min="6658" max="6658" width="4.453125" style="167" customWidth="1"/>
    <col min="6659" max="6659" width="38" style="167" customWidth="1"/>
    <col min="6660" max="6660" width="16.1796875" style="167" customWidth="1"/>
    <col min="6661" max="6661" width="20" style="167" customWidth="1"/>
    <col min="6662" max="6662" width="18.26953125" style="167" customWidth="1"/>
    <col min="6663" max="6663" width="12.453125" style="167" customWidth="1"/>
    <col min="6664" max="6664" width="19.453125" style="167" customWidth="1"/>
    <col min="6665" max="6665" width="15.26953125" style="167" customWidth="1"/>
    <col min="6666" max="6666" width="13.7265625" style="167" customWidth="1"/>
    <col min="6667" max="6667" width="11.54296875" style="167" customWidth="1"/>
    <col min="6668" max="6668" width="22.7265625" style="167" customWidth="1"/>
    <col min="6669" max="6669" width="21.1796875" style="167" customWidth="1"/>
    <col min="6670" max="6670" width="18.1796875" style="167" customWidth="1"/>
    <col min="6671" max="6671" width="21.26953125" style="167" customWidth="1"/>
    <col min="6672" max="6672" width="24.1796875" style="167" customWidth="1"/>
    <col min="6673" max="6913" width="9.1796875" style="167"/>
    <col min="6914" max="6914" width="4.453125" style="167" customWidth="1"/>
    <col min="6915" max="6915" width="38" style="167" customWidth="1"/>
    <col min="6916" max="6916" width="16.1796875" style="167" customWidth="1"/>
    <col min="6917" max="6917" width="20" style="167" customWidth="1"/>
    <col min="6918" max="6918" width="18.26953125" style="167" customWidth="1"/>
    <col min="6919" max="6919" width="12.453125" style="167" customWidth="1"/>
    <col min="6920" max="6920" width="19.453125" style="167" customWidth="1"/>
    <col min="6921" max="6921" width="15.26953125" style="167" customWidth="1"/>
    <col min="6922" max="6922" width="13.7265625" style="167" customWidth="1"/>
    <col min="6923" max="6923" width="11.54296875" style="167" customWidth="1"/>
    <col min="6924" max="6924" width="22.7265625" style="167" customWidth="1"/>
    <col min="6925" max="6925" width="21.1796875" style="167" customWidth="1"/>
    <col min="6926" max="6926" width="18.1796875" style="167" customWidth="1"/>
    <col min="6927" max="6927" width="21.26953125" style="167" customWidth="1"/>
    <col min="6928" max="6928" width="24.1796875" style="167" customWidth="1"/>
    <col min="6929" max="7169" width="9.1796875" style="167"/>
    <col min="7170" max="7170" width="4.453125" style="167" customWidth="1"/>
    <col min="7171" max="7171" width="38" style="167" customWidth="1"/>
    <col min="7172" max="7172" width="16.1796875" style="167" customWidth="1"/>
    <col min="7173" max="7173" width="20" style="167" customWidth="1"/>
    <col min="7174" max="7174" width="18.26953125" style="167" customWidth="1"/>
    <col min="7175" max="7175" width="12.453125" style="167" customWidth="1"/>
    <col min="7176" max="7176" width="19.453125" style="167" customWidth="1"/>
    <col min="7177" max="7177" width="15.26953125" style="167" customWidth="1"/>
    <col min="7178" max="7178" width="13.7265625" style="167" customWidth="1"/>
    <col min="7179" max="7179" width="11.54296875" style="167" customWidth="1"/>
    <col min="7180" max="7180" width="22.7265625" style="167" customWidth="1"/>
    <col min="7181" max="7181" width="21.1796875" style="167" customWidth="1"/>
    <col min="7182" max="7182" width="18.1796875" style="167" customWidth="1"/>
    <col min="7183" max="7183" width="21.26953125" style="167" customWidth="1"/>
    <col min="7184" max="7184" width="24.1796875" style="167" customWidth="1"/>
    <col min="7185" max="7425" width="9.1796875" style="167"/>
    <col min="7426" max="7426" width="4.453125" style="167" customWidth="1"/>
    <col min="7427" max="7427" width="38" style="167" customWidth="1"/>
    <col min="7428" max="7428" width="16.1796875" style="167" customWidth="1"/>
    <col min="7429" max="7429" width="20" style="167" customWidth="1"/>
    <col min="7430" max="7430" width="18.26953125" style="167" customWidth="1"/>
    <col min="7431" max="7431" width="12.453125" style="167" customWidth="1"/>
    <col min="7432" max="7432" width="19.453125" style="167" customWidth="1"/>
    <col min="7433" max="7433" width="15.26953125" style="167" customWidth="1"/>
    <col min="7434" max="7434" width="13.7265625" style="167" customWidth="1"/>
    <col min="7435" max="7435" width="11.54296875" style="167" customWidth="1"/>
    <col min="7436" max="7436" width="22.7265625" style="167" customWidth="1"/>
    <col min="7437" max="7437" width="21.1796875" style="167" customWidth="1"/>
    <col min="7438" max="7438" width="18.1796875" style="167" customWidth="1"/>
    <col min="7439" max="7439" width="21.26953125" style="167" customWidth="1"/>
    <col min="7440" max="7440" width="24.1796875" style="167" customWidth="1"/>
    <col min="7441" max="7681" width="9.1796875" style="167"/>
    <col min="7682" max="7682" width="4.453125" style="167" customWidth="1"/>
    <col min="7683" max="7683" width="38" style="167" customWidth="1"/>
    <col min="7684" max="7684" width="16.1796875" style="167" customWidth="1"/>
    <col min="7685" max="7685" width="20" style="167" customWidth="1"/>
    <col min="7686" max="7686" width="18.26953125" style="167" customWidth="1"/>
    <col min="7687" max="7687" width="12.453125" style="167" customWidth="1"/>
    <col min="7688" max="7688" width="19.453125" style="167" customWidth="1"/>
    <col min="7689" max="7689" width="15.26953125" style="167" customWidth="1"/>
    <col min="7690" max="7690" width="13.7265625" style="167" customWidth="1"/>
    <col min="7691" max="7691" width="11.54296875" style="167" customWidth="1"/>
    <col min="7692" max="7692" width="22.7265625" style="167" customWidth="1"/>
    <col min="7693" max="7693" width="21.1796875" style="167" customWidth="1"/>
    <col min="7694" max="7694" width="18.1796875" style="167" customWidth="1"/>
    <col min="7695" max="7695" width="21.26953125" style="167" customWidth="1"/>
    <col min="7696" max="7696" width="24.1796875" style="167" customWidth="1"/>
    <col min="7697" max="7937" width="9.1796875" style="167"/>
    <col min="7938" max="7938" width="4.453125" style="167" customWidth="1"/>
    <col min="7939" max="7939" width="38" style="167" customWidth="1"/>
    <col min="7940" max="7940" width="16.1796875" style="167" customWidth="1"/>
    <col min="7941" max="7941" width="20" style="167" customWidth="1"/>
    <col min="7942" max="7942" width="18.26953125" style="167" customWidth="1"/>
    <col min="7943" max="7943" width="12.453125" style="167" customWidth="1"/>
    <col min="7944" max="7944" width="19.453125" style="167" customWidth="1"/>
    <col min="7945" max="7945" width="15.26953125" style="167" customWidth="1"/>
    <col min="7946" max="7946" width="13.7265625" style="167" customWidth="1"/>
    <col min="7947" max="7947" width="11.54296875" style="167" customWidth="1"/>
    <col min="7948" max="7948" width="22.7265625" style="167" customWidth="1"/>
    <col min="7949" max="7949" width="21.1796875" style="167" customWidth="1"/>
    <col min="7950" max="7950" width="18.1796875" style="167" customWidth="1"/>
    <col min="7951" max="7951" width="21.26953125" style="167" customWidth="1"/>
    <col min="7952" max="7952" width="24.1796875" style="167" customWidth="1"/>
    <col min="7953" max="8193" width="9.1796875" style="167"/>
    <col min="8194" max="8194" width="4.453125" style="167" customWidth="1"/>
    <col min="8195" max="8195" width="38" style="167" customWidth="1"/>
    <col min="8196" max="8196" width="16.1796875" style="167" customWidth="1"/>
    <col min="8197" max="8197" width="20" style="167" customWidth="1"/>
    <col min="8198" max="8198" width="18.26953125" style="167" customWidth="1"/>
    <col min="8199" max="8199" width="12.453125" style="167" customWidth="1"/>
    <col min="8200" max="8200" width="19.453125" style="167" customWidth="1"/>
    <col min="8201" max="8201" width="15.26953125" style="167" customWidth="1"/>
    <col min="8202" max="8202" width="13.7265625" style="167" customWidth="1"/>
    <col min="8203" max="8203" width="11.54296875" style="167" customWidth="1"/>
    <col min="8204" max="8204" width="22.7265625" style="167" customWidth="1"/>
    <col min="8205" max="8205" width="21.1796875" style="167" customWidth="1"/>
    <col min="8206" max="8206" width="18.1796875" style="167" customWidth="1"/>
    <col min="8207" max="8207" width="21.26953125" style="167" customWidth="1"/>
    <col min="8208" max="8208" width="24.1796875" style="167" customWidth="1"/>
    <col min="8209" max="8449" width="9.1796875" style="167"/>
    <col min="8450" max="8450" width="4.453125" style="167" customWidth="1"/>
    <col min="8451" max="8451" width="38" style="167" customWidth="1"/>
    <col min="8452" max="8452" width="16.1796875" style="167" customWidth="1"/>
    <col min="8453" max="8453" width="20" style="167" customWidth="1"/>
    <col min="8454" max="8454" width="18.26953125" style="167" customWidth="1"/>
    <col min="8455" max="8455" width="12.453125" style="167" customWidth="1"/>
    <col min="8456" max="8456" width="19.453125" style="167" customWidth="1"/>
    <col min="8457" max="8457" width="15.26953125" style="167" customWidth="1"/>
    <col min="8458" max="8458" width="13.7265625" style="167" customWidth="1"/>
    <col min="8459" max="8459" width="11.54296875" style="167" customWidth="1"/>
    <col min="8460" max="8460" width="22.7265625" style="167" customWidth="1"/>
    <col min="8461" max="8461" width="21.1796875" style="167" customWidth="1"/>
    <col min="8462" max="8462" width="18.1796875" style="167" customWidth="1"/>
    <col min="8463" max="8463" width="21.26953125" style="167" customWidth="1"/>
    <col min="8464" max="8464" width="24.1796875" style="167" customWidth="1"/>
    <col min="8465" max="8705" width="9.1796875" style="167"/>
    <col min="8706" max="8706" width="4.453125" style="167" customWidth="1"/>
    <col min="8707" max="8707" width="38" style="167" customWidth="1"/>
    <col min="8708" max="8708" width="16.1796875" style="167" customWidth="1"/>
    <col min="8709" max="8709" width="20" style="167" customWidth="1"/>
    <col min="8710" max="8710" width="18.26953125" style="167" customWidth="1"/>
    <col min="8711" max="8711" width="12.453125" style="167" customWidth="1"/>
    <col min="8712" max="8712" width="19.453125" style="167" customWidth="1"/>
    <col min="8713" max="8713" width="15.26953125" style="167" customWidth="1"/>
    <col min="8714" max="8714" width="13.7265625" style="167" customWidth="1"/>
    <col min="8715" max="8715" width="11.54296875" style="167" customWidth="1"/>
    <col min="8716" max="8716" width="22.7265625" style="167" customWidth="1"/>
    <col min="8717" max="8717" width="21.1796875" style="167" customWidth="1"/>
    <col min="8718" max="8718" width="18.1796875" style="167" customWidth="1"/>
    <col min="8719" max="8719" width="21.26953125" style="167" customWidth="1"/>
    <col min="8720" max="8720" width="24.1796875" style="167" customWidth="1"/>
    <col min="8721" max="8961" width="9.1796875" style="167"/>
    <col min="8962" max="8962" width="4.453125" style="167" customWidth="1"/>
    <col min="8963" max="8963" width="38" style="167" customWidth="1"/>
    <col min="8964" max="8964" width="16.1796875" style="167" customWidth="1"/>
    <col min="8965" max="8965" width="20" style="167" customWidth="1"/>
    <col min="8966" max="8966" width="18.26953125" style="167" customWidth="1"/>
    <col min="8967" max="8967" width="12.453125" style="167" customWidth="1"/>
    <col min="8968" max="8968" width="19.453125" style="167" customWidth="1"/>
    <col min="8969" max="8969" width="15.26953125" style="167" customWidth="1"/>
    <col min="8970" max="8970" width="13.7265625" style="167" customWidth="1"/>
    <col min="8971" max="8971" width="11.54296875" style="167" customWidth="1"/>
    <col min="8972" max="8972" width="22.7265625" style="167" customWidth="1"/>
    <col min="8973" max="8973" width="21.1796875" style="167" customWidth="1"/>
    <col min="8974" max="8974" width="18.1796875" style="167" customWidth="1"/>
    <col min="8975" max="8975" width="21.26953125" style="167" customWidth="1"/>
    <col min="8976" max="8976" width="24.1796875" style="167" customWidth="1"/>
    <col min="8977" max="9217" width="9.1796875" style="167"/>
    <col min="9218" max="9218" width="4.453125" style="167" customWidth="1"/>
    <col min="9219" max="9219" width="38" style="167" customWidth="1"/>
    <col min="9220" max="9220" width="16.1796875" style="167" customWidth="1"/>
    <col min="9221" max="9221" width="20" style="167" customWidth="1"/>
    <col min="9222" max="9222" width="18.26953125" style="167" customWidth="1"/>
    <col min="9223" max="9223" width="12.453125" style="167" customWidth="1"/>
    <col min="9224" max="9224" width="19.453125" style="167" customWidth="1"/>
    <col min="9225" max="9225" width="15.26953125" style="167" customWidth="1"/>
    <col min="9226" max="9226" width="13.7265625" style="167" customWidth="1"/>
    <col min="9227" max="9227" width="11.54296875" style="167" customWidth="1"/>
    <col min="9228" max="9228" width="22.7265625" style="167" customWidth="1"/>
    <col min="9229" max="9229" width="21.1796875" style="167" customWidth="1"/>
    <col min="9230" max="9230" width="18.1796875" style="167" customWidth="1"/>
    <col min="9231" max="9231" width="21.26953125" style="167" customWidth="1"/>
    <col min="9232" max="9232" width="24.1796875" style="167" customWidth="1"/>
    <col min="9233" max="9473" width="9.1796875" style="167"/>
    <col min="9474" max="9474" width="4.453125" style="167" customWidth="1"/>
    <col min="9475" max="9475" width="38" style="167" customWidth="1"/>
    <col min="9476" max="9476" width="16.1796875" style="167" customWidth="1"/>
    <col min="9477" max="9477" width="20" style="167" customWidth="1"/>
    <col min="9478" max="9478" width="18.26953125" style="167" customWidth="1"/>
    <col min="9479" max="9479" width="12.453125" style="167" customWidth="1"/>
    <col min="9480" max="9480" width="19.453125" style="167" customWidth="1"/>
    <col min="9481" max="9481" width="15.26953125" style="167" customWidth="1"/>
    <col min="9482" max="9482" width="13.7265625" style="167" customWidth="1"/>
    <col min="9483" max="9483" width="11.54296875" style="167" customWidth="1"/>
    <col min="9484" max="9484" width="22.7265625" style="167" customWidth="1"/>
    <col min="9485" max="9485" width="21.1796875" style="167" customWidth="1"/>
    <col min="9486" max="9486" width="18.1796875" style="167" customWidth="1"/>
    <col min="9487" max="9487" width="21.26953125" style="167" customWidth="1"/>
    <col min="9488" max="9488" width="24.1796875" style="167" customWidth="1"/>
    <col min="9489" max="9729" width="9.1796875" style="167"/>
    <col min="9730" max="9730" width="4.453125" style="167" customWidth="1"/>
    <col min="9731" max="9731" width="38" style="167" customWidth="1"/>
    <col min="9732" max="9732" width="16.1796875" style="167" customWidth="1"/>
    <col min="9733" max="9733" width="20" style="167" customWidth="1"/>
    <col min="9734" max="9734" width="18.26953125" style="167" customWidth="1"/>
    <col min="9735" max="9735" width="12.453125" style="167" customWidth="1"/>
    <col min="9736" max="9736" width="19.453125" style="167" customWidth="1"/>
    <col min="9737" max="9737" width="15.26953125" style="167" customWidth="1"/>
    <col min="9738" max="9738" width="13.7265625" style="167" customWidth="1"/>
    <col min="9739" max="9739" width="11.54296875" style="167" customWidth="1"/>
    <col min="9740" max="9740" width="22.7265625" style="167" customWidth="1"/>
    <col min="9741" max="9741" width="21.1796875" style="167" customWidth="1"/>
    <col min="9742" max="9742" width="18.1796875" style="167" customWidth="1"/>
    <col min="9743" max="9743" width="21.26953125" style="167" customWidth="1"/>
    <col min="9744" max="9744" width="24.1796875" style="167" customWidth="1"/>
    <col min="9745" max="9985" width="9.1796875" style="167"/>
    <col min="9986" max="9986" width="4.453125" style="167" customWidth="1"/>
    <col min="9987" max="9987" width="38" style="167" customWidth="1"/>
    <col min="9988" max="9988" width="16.1796875" style="167" customWidth="1"/>
    <col min="9989" max="9989" width="20" style="167" customWidth="1"/>
    <col min="9990" max="9990" width="18.26953125" style="167" customWidth="1"/>
    <col min="9991" max="9991" width="12.453125" style="167" customWidth="1"/>
    <col min="9992" max="9992" width="19.453125" style="167" customWidth="1"/>
    <col min="9993" max="9993" width="15.26953125" style="167" customWidth="1"/>
    <col min="9994" max="9994" width="13.7265625" style="167" customWidth="1"/>
    <col min="9995" max="9995" width="11.54296875" style="167" customWidth="1"/>
    <col min="9996" max="9996" width="22.7265625" style="167" customWidth="1"/>
    <col min="9997" max="9997" width="21.1796875" style="167" customWidth="1"/>
    <col min="9998" max="9998" width="18.1796875" style="167" customWidth="1"/>
    <col min="9999" max="9999" width="21.26953125" style="167" customWidth="1"/>
    <col min="10000" max="10000" width="24.1796875" style="167" customWidth="1"/>
    <col min="10001" max="10241" width="9.1796875" style="167"/>
    <col min="10242" max="10242" width="4.453125" style="167" customWidth="1"/>
    <col min="10243" max="10243" width="38" style="167" customWidth="1"/>
    <col min="10244" max="10244" width="16.1796875" style="167" customWidth="1"/>
    <col min="10245" max="10245" width="20" style="167" customWidth="1"/>
    <col min="10246" max="10246" width="18.26953125" style="167" customWidth="1"/>
    <col min="10247" max="10247" width="12.453125" style="167" customWidth="1"/>
    <col min="10248" max="10248" width="19.453125" style="167" customWidth="1"/>
    <col min="10249" max="10249" width="15.26953125" style="167" customWidth="1"/>
    <col min="10250" max="10250" width="13.7265625" style="167" customWidth="1"/>
    <col min="10251" max="10251" width="11.54296875" style="167" customWidth="1"/>
    <col min="10252" max="10252" width="22.7265625" style="167" customWidth="1"/>
    <col min="10253" max="10253" width="21.1796875" style="167" customWidth="1"/>
    <col min="10254" max="10254" width="18.1796875" style="167" customWidth="1"/>
    <col min="10255" max="10255" width="21.26953125" style="167" customWidth="1"/>
    <col min="10256" max="10256" width="24.1796875" style="167" customWidth="1"/>
    <col min="10257" max="10497" width="9.1796875" style="167"/>
    <col min="10498" max="10498" width="4.453125" style="167" customWidth="1"/>
    <col min="10499" max="10499" width="38" style="167" customWidth="1"/>
    <col min="10500" max="10500" width="16.1796875" style="167" customWidth="1"/>
    <col min="10501" max="10501" width="20" style="167" customWidth="1"/>
    <col min="10502" max="10502" width="18.26953125" style="167" customWidth="1"/>
    <col min="10503" max="10503" width="12.453125" style="167" customWidth="1"/>
    <col min="10504" max="10504" width="19.453125" style="167" customWidth="1"/>
    <col min="10505" max="10505" width="15.26953125" style="167" customWidth="1"/>
    <col min="10506" max="10506" width="13.7265625" style="167" customWidth="1"/>
    <col min="10507" max="10507" width="11.54296875" style="167" customWidth="1"/>
    <col min="10508" max="10508" width="22.7265625" style="167" customWidth="1"/>
    <col min="10509" max="10509" width="21.1796875" style="167" customWidth="1"/>
    <col min="10510" max="10510" width="18.1796875" style="167" customWidth="1"/>
    <col min="10511" max="10511" width="21.26953125" style="167" customWidth="1"/>
    <col min="10512" max="10512" width="24.1796875" style="167" customWidth="1"/>
    <col min="10513" max="10753" width="9.1796875" style="167"/>
    <col min="10754" max="10754" width="4.453125" style="167" customWidth="1"/>
    <col min="10755" max="10755" width="38" style="167" customWidth="1"/>
    <col min="10756" max="10756" width="16.1796875" style="167" customWidth="1"/>
    <col min="10757" max="10757" width="20" style="167" customWidth="1"/>
    <col min="10758" max="10758" width="18.26953125" style="167" customWidth="1"/>
    <col min="10759" max="10759" width="12.453125" style="167" customWidth="1"/>
    <col min="10760" max="10760" width="19.453125" style="167" customWidth="1"/>
    <col min="10761" max="10761" width="15.26953125" style="167" customWidth="1"/>
    <col min="10762" max="10762" width="13.7265625" style="167" customWidth="1"/>
    <col min="10763" max="10763" width="11.54296875" style="167" customWidth="1"/>
    <col min="10764" max="10764" width="22.7265625" style="167" customWidth="1"/>
    <col min="10765" max="10765" width="21.1796875" style="167" customWidth="1"/>
    <col min="10766" max="10766" width="18.1796875" style="167" customWidth="1"/>
    <col min="10767" max="10767" width="21.26953125" style="167" customWidth="1"/>
    <col min="10768" max="10768" width="24.1796875" style="167" customWidth="1"/>
    <col min="10769" max="11009" width="9.1796875" style="167"/>
    <col min="11010" max="11010" width="4.453125" style="167" customWidth="1"/>
    <col min="11011" max="11011" width="38" style="167" customWidth="1"/>
    <col min="11012" max="11012" width="16.1796875" style="167" customWidth="1"/>
    <col min="11013" max="11013" width="20" style="167" customWidth="1"/>
    <col min="11014" max="11014" width="18.26953125" style="167" customWidth="1"/>
    <col min="11015" max="11015" width="12.453125" style="167" customWidth="1"/>
    <col min="11016" max="11016" width="19.453125" style="167" customWidth="1"/>
    <col min="11017" max="11017" width="15.26953125" style="167" customWidth="1"/>
    <col min="11018" max="11018" width="13.7265625" style="167" customWidth="1"/>
    <col min="11019" max="11019" width="11.54296875" style="167" customWidth="1"/>
    <col min="11020" max="11020" width="22.7265625" style="167" customWidth="1"/>
    <col min="11021" max="11021" width="21.1796875" style="167" customWidth="1"/>
    <col min="11022" max="11022" width="18.1796875" style="167" customWidth="1"/>
    <col min="11023" max="11023" width="21.26953125" style="167" customWidth="1"/>
    <col min="11024" max="11024" width="24.1796875" style="167" customWidth="1"/>
    <col min="11025" max="11265" width="9.1796875" style="167"/>
    <col min="11266" max="11266" width="4.453125" style="167" customWidth="1"/>
    <col min="11267" max="11267" width="38" style="167" customWidth="1"/>
    <col min="11268" max="11268" width="16.1796875" style="167" customWidth="1"/>
    <col min="11269" max="11269" width="20" style="167" customWidth="1"/>
    <col min="11270" max="11270" width="18.26953125" style="167" customWidth="1"/>
    <col min="11271" max="11271" width="12.453125" style="167" customWidth="1"/>
    <col min="11272" max="11272" width="19.453125" style="167" customWidth="1"/>
    <col min="11273" max="11273" width="15.26953125" style="167" customWidth="1"/>
    <col min="11274" max="11274" width="13.7265625" style="167" customWidth="1"/>
    <col min="11275" max="11275" width="11.54296875" style="167" customWidth="1"/>
    <col min="11276" max="11276" width="22.7265625" style="167" customWidth="1"/>
    <col min="11277" max="11277" width="21.1796875" style="167" customWidth="1"/>
    <col min="11278" max="11278" width="18.1796875" style="167" customWidth="1"/>
    <col min="11279" max="11279" width="21.26953125" style="167" customWidth="1"/>
    <col min="11280" max="11280" width="24.1796875" style="167" customWidth="1"/>
    <col min="11281" max="11521" width="9.1796875" style="167"/>
    <col min="11522" max="11522" width="4.453125" style="167" customWidth="1"/>
    <col min="11523" max="11523" width="38" style="167" customWidth="1"/>
    <col min="11524" max="11524" width="16.1796875" style="167" customWidth="1"/>
    <col min="11525" max="11525" width="20" style="167" customWidth="1"/>
    <col min="11526" max="11526" width="18.26953125" style="167" customWidth="1"/>
    <col min="11527" max="11527" width="12.453125" style="167" customWidth="1"/>
    <col min="11528" max="11528" width="19.453125" style="167" customWidth="1"/>
    <col min="11529" max="11529" width="15.26953125" style="167" customWidth="1"/>
    <col min="11530" max="11530" width="13.7265625" style="167" customWidth="1"/>
    <col min="11531" max="11531" width="11.54296875" style="167" customWidth="1"/>
    <col min="11532" max="11532" width="22.7265625" style="167" customWidth="1"/>
    <col min="11533" max="11533" width="21.1796875" style="167" customWidth="1"/>
    <col min="11534" max="11534" width="18.1796875" style="167" customWidth="1"/>
    <col min="11535" max="11535" width="21.26953125" style="167" customWidth="1"/>
    <col min="11536" max="11536" width="24.1796875" style="167" customWidth="1"/>
    <col min="11537" max="11777" width="9.1796875" style="167"/>
    <col min="11778" max="11778" width="4.453125" style="167" customWidth="1"/>
    <col min="11779" max="11779" width="38" style="167" customWidth="1"/>
    <col min="11780" max="11780" width="16.1796875" style="167" customWidth="1"/>
    <col min="11781" max="11781" width="20" style="167" customWidth="1"/>
    <col min="11782" max="11782" width="18.26953125" style="167" customWidth="1"/>
    <col min="11783" max="11783" width="12.453125" style="167" customWidth="1"/>
    <col min="11784" max="11784" width="19.453125" style="167" customWidth="1"/>
    <col min="11785" max="11785" width="15.26953125" style="167" customWidth="1"/>
    <col min="11786" max="11786" width="13.7265625" style="167" customWidth="1"/>
    <col min="11787" max="11787" width="11.54296875" style="167" customWidth="1"/>
    <col min="11788" max="11788" width="22.7265625" style="167" customWidth="1"/>
    <col min="11789" max="11789" width="21.1796875" style="167" customWidth="1"/>
    <col min="11790" max="11790" width="18.1796875" style="167" customWidth="1"/>
    <col min="11791" max="11791" width="21.26953125" style="167" customWidth="1"/>
    <col min="11792" max="11792" width="24.1796875" style="167" customWidth="1"/>
    <col min="11793" max="12033" width="9.1796875" style="167"/>
    <col min="12034" max="12034" width="4.453125" style="167" customWidth="1"/>
    <col min="12035" max="12035" width="38" style="167" customWidth="1"/>
    <col min="12036" max="12036" width="16.1796875" style="167" customWidth="1"/>
    <col min="12037" max="12037" width="20" style="167" customWidth="1"/>
    <col min="12038" max="12038" width="18.26953125" style="167" customWidth="1"/>
    <col min="12039" max="12039" width="12.453125" style="167" customWidth="1"/>
    <col min="12040" max="12040" width="19.453125" style="167" customWidth="1"/>
    <col min="12041" max="12041" width="15.26953125" style="167" customWidth="1"/>
    <col min="12042" max="12042" width="13.7265625" style="167" customWidth="1"/>
    <col min="12043" max="12043" width="11.54296875" style="167" customWidth="1"/>
    <col min="12044" max="12044" width="22.7265625" style="167" customWidth="1"/>
    <col min="12045" max="12045" width="21.1796875" style="167" customWidth="1"/>
    <col min="12046" max="12046" width="18.1796875" style="167" customWidth="1"/>
    <col min="12047" max="12047" width="21.26953125" style="167" customWidth="1"/>
    <col min="12048" max="12048" width="24.1796875" style="167" customWidth="1"/>
    <col min="12049" max="12289" width="9.1796875" style="167"/>
    <col min="12290" max="12290" width="4.453125" style="167" customWidth="1"/>
    <col min="12291" max="12291" width="38" style="167" customWidth="1"/>
    <col min="12292" max="12292" width="16.1796875" style="167" customWidth="1"/>
    <col min="12293" max="12293" width="20" style="167" customWidth="1"/>
    <col min="12294" max="12294" width="18.26953125" style="167" customWidth="1"/>
    <col min="12295" max="12295" width="12.453125" style="167" customWidth="1"/>
    <col min="12296" max="12296" width="19.453125" style="167" customWidth="1"/>
    <col min="12297" max="12297" width="15.26953125" style="167" customWidth="1"/>
    <col min="12298" max="12298" width="13.7265625" style="167" customWidth="1"/>
    <col min="12299" max="12299" width="11.54296875" style="167" customWidth="1"/>
    <col min="12300" max="12300" width="22.7265625" style="167" customWidth="1"/>
    <col min="12301" max="12301" width="21.1796875" style="167" customWidth="1"/>
    <col min="12302" max="12302" width="18.1796875" style="167" customWidth="1"/>
    <col min="12303" max="12303" width="21.26953125" style="167" customWidth="1"/>
    <col min="12304" max="12304" width="24.1796875" style="167" customWidth="1"/>
    <col min="12305" max="12545" width="9.1796875" style="167"/>
    <col min="12546" max="12546" width="4.453125" style="167" customWidth="1"/>
    <col min="12547" max="12547" width="38" style="167" customWidth="1"/>
    <col min="12548" max="12548" width="16.1796875" style="167" customWidth="1"/>
    <col min="12549" max="12549" width="20" style="167" customWidth="1"/>
    <col min="12550" max="12550" width="18.26953125" style="167" customWidth="1"/>
    <col min="12551" max="12551" width="12.453125" style="167" customWidth="1"/>
    <col min="12552" max="12552" width="19.453125" style="167" customWidth="1"/>
    <col min="12553" max="12553" width="15.26953125" style="167" customWidth="1"/>
    <col min="12554" max="12554" width="13.7265625" style="167" customWidth="1"/>
    <col min="12555" max="12555" width="11.54296875" style="167" customWidth="1"/>
    <col min="12556" max="12556" width="22.7265625" style="167" customWidth="1"/>
    <col min="12557" max="12557" width="21.1796875" style="167" customWidth="1"/>
    <col min="12558" max="12558" width="18.1796875" style="167" customWidth="1"/>
    <col min="12559" max="12559" width="21.26953125" style="167" customWidth="1"/>
    <col min="12560" max="12560" width="24.1796875" style="167" customWidth="1"/>
    <col min="12561" max="12801" width="9.1796875" style="167"/>
    <col min="12802" max="12802" width="4.453125" style="167" customWidth="1"/>
    <col min="12803" max="12803" width="38" style="167" customWidth="1"/>
    <col min="12804" max="12804" width="16.1796875" style="167" customWidth="1"/>
    <col min="12805" max="12805" width="20" style="167" customWidth="1"/>
    <col min="12806" max="12806" width="18.26953125" style="167" customWidth="1"/>
    <col min="12807" max="12807" width="12.453125" style="167" customWidth="1"/>
    <col min="12808" max="12808" width="19.453125" style="167" customWidth="1"/>
    <col min="12809" max="12809" width="15.26953125" style="167" customWidth="1"/>
    <col min="12810" max="12810" width="13.7265625" style="167" customWidth="1"/>
    <col min="12811" max="12811" width="11.54296875" style="167" customWidth="1"/>
    <col min="12812" max="12812" width="22.7265625" style="167" customWidth="1"/>
    <col min="12813" max="12813" width="21.1796875" style="167" customWidth="1"/>
    <col min="12814" max="12814" width="18.1796875" style="167" customWidth="1"/>
    <col min="12815" max="12815" width="21.26953125" style="167" customWidth="1"/>
    <col min="12816" max="12816" width="24.1796875" style="167" customWidth="1"/>
    <col min="12817" max="13057" width="9.1796875" style="167"/>
    <col min="13058" max="13058" width="4.453125" style="167" customWidth="1"/>
    <col min="13059" max="13059" width="38" style="167" customWidth="1"/>
    <col min="13060" max="13060" width="16.1796875" style="167" customWidth="1"/>
    <col min="13061" max="13061" width="20" style="167" customWidth="1"/>
    <col min="13062" max="13062" width="18.26953125" style="167" customWidth="1"/>
    <col min="13063" max="13063" width="12.453125" style="167" customWidth="1"/>
    <col min="13064" max="13064" width="19.453125" style="167" customWidth="1"/>
    <col min="13065" max="13065" width="15.26953125" style="167" customWidth="1"/>
    <col min="13066" max="13066" width="13.7265625" style="167" customWidth="1"/>
    <col min="13067" max="13067" width="11.54296875" style="167" customWidth="1"/>
    <col min="13068" max="13068" width="22.7265625" style="167" customWidth="1"/>
    <col min="13069" max="13069" width="21.1796875" style="167" customWidth="1"/>
    <col min="13070" max="13070" width="18.1796875" style="167" customWidth="1"/>
    <col min="13071" max="13071" width="21.26953125" style="167" customWidth="1"/>
    <col min="13072" max="13072" width="24.1796875" style="167" customWidth="1"/>
    <col min="13073" max="13313" width="9.1796875" style="167"/>
    <col min="13314" max="13314" width="4.453125" style="167" customWidth="1"/>
    <col min="13315" max="13315" width="38" style="167" customWidth="1"/>
    <col min="13316" max="13316" width="16.1796875" style="167" customWidth="1"/>
    <col min="13317" max="13317" width="20" style="167" customWidth="1"/>
    <col min="13318" max="13318" width="18.26953125" style="167" customWidth="1"/>
    <col min="13319" max="13319" width="12.453125" style="167" customWidth="1"/>
    <col min="13320" max="13320" width="19.453125" style="167" customWidth="1"/>
    <col min="13321" max="13321" width="15.26953125" style="167" customWidth="1"/>
    <col min="13322" max="13322" width="13.7265625" style="167" customWidth="1"/>
    <col min="13323" max="13323" width="11.54296875" style="167" customWidth="1"/>
    <col min="13324" max="13324" width="22.7265625" style="167" customWidth="1"/>
    <col min="13325" max="13325" width="21.1796875" style="167" customWidth="1"/>
    <col min="13326" max="13326" width="18.1796875" style="167" customWidth="1"/>
    <col min="13327" max="13327" width="21.26953125" style="167" customWidth="1"/>
    <col min="13328" max="13328" width="24.1796875" style="167" customWidth="1"/>
    <col min="13329" max="13569" width="9.1796875" style="167"/>
    <col min="13570" max="13570" width="4.453125" style="167" customWidth="1"/>
    <col min="13571" max="13571" width="38" style="167" customWidth="1"/>
    <col min="13572" max="13572" width="16.1796875" style="167" customWidth="1"/>
    <col min="13573" max="13573" width="20" style="167" customWidth="1"/>
    <col min="13574" max="13574" width="18.26953125" style="167" customWidth="1"/>
    <col min="13575" max="13575" width="12.453125" style="167" customWidth="1"/>
    <col min="13576" max="13576" width="19.453125" style="167" customWidth="1"/>
    <col min="13577" max="13577" width="15.26953125" style="167" customWidth="1"/>
    <col min="13578" max="13578" width="13.7265625" style="167" customWidth="1"/>
    <col min="13579" max="13579" width="11.54296875" style="167" customWidth="1"/>
    <col min="13580" max="13580" width="22.7265625" style="167" customWidth="1"/>
    <col min="13581" max="13581" width="21.1796875" style="167" customWidth="1"/>
    <col min="13582" max="13582" width="18.1796875" style="167" customWidth="1"/>
    <col min="13583" max="13583" width="21.26953125" style="167" customWidth="1"/>
    <col min="13584" max="13584" width="24.1796875" style="167" customWidth="1"/>
    <col min="13585" max="13825" width="9.1796875" style="167"/>
    <col min="13826" max="13826" width="4.453125" style="167" customWidth="1"/>
    <col min="13827" max="13827" width="38" style="167" customWidth="1"/>
    <col min="13828" max="13828" width="16.1796875" style="167" customWidth="1"/>
    <col min="13829" max="13829" width="20" style="167" customWidth="1"/>
    <col min="13830" max="13830" width="18.26953125" style="167" customWidth="1"/>
    <col min="13831" max="13831" width="12.453125" style="167" customWidth="1"/>
    <col min="13832" max="13832" width="19.453125" style="167" customWidth="1"/>
    <col min="13833" max="13833" width="15.26953125" style="167" customWidth="1"/>
    <col min="13834" max="13834" width="13.7265625" style="167" customWidth="1"/>
    <col min="13835" max="13835" width="11.54296875" style="167" customWidth="1"/>
    <col min="13836" max="13836" width="22.7265625" style="167" customWidth="1"/>
    <col min="13837" max="13837" width="21.1796875" style="167" customWidth="1"/>
    <col min="13838" max="13838" width="18.1796875" style="167" customWidth="1"/>
    <col min="13839" max="13839" width="21.26953125" style="167" customWidth="1"/>
    <col min="13840" max="13840" width="24.1796875" style="167" customWidth="1"/>
    <col min="13841" max="14081" width="9.1796875" style="167"/>
    <col min="14082" max="14082" width="4.453125" style="167" customWidth="1"/>
    <col min="14083" max="14083" width="38" style="167" customWidth="1"/>
    <col min="14084" max="14084" width="16.1796875" style="167" customWidth="1"/>
    <col min="14085" max="14085" width="20" style="167" customWidth="1"/>
    <col min="14086" max="14086" width="18.26953125" style="167" customWidth="1"/>
    <col min="14087" max="14087" width="12.453125" style="167" customWidth="1"/>
    <col min="14088" max="14088" width="19.453125" style="167" customWidth="1"/>
    <col min="14089" max="14089" width="15.26953125" style="167" customWidth="1"/>
    <col min="14090" max="14090" width="13.7265625" style="167" customWidth="1"/>
    <col min="14091" max="14091" width="11.54296875" style="167" customWidth="1"/>
    <col min="14092" max="14092" width="22.7265625" style="167" customWidth="1"/>
    <col min="14093" max="14093" width="21.1796875" style="167" customWidth="1"/>
    <col min="14094" max="14094" width="18.1796875" style="167" customWidth="1"/>
    <col min="14095" max="14095" width="21.26953125" style="167" customWidth="1"/>
    <col min="14096" max="14096" width="24.1796875" style="167" customWidth="1"/>
    <col min="14097" max="14337" width="9.1796875" style="167"/>
    <col min="14338" max="14338" width="4.453125" style="167" customWidth="1"/>
    <col min="14339" max="14339" width="38" style="167" customWidth="1"/>
    <col min="14340" max="14340" width="16.1796875" style="167" customWidth="1"/>
    <col min="14341" max="14341" width="20" style="167" customWidth="1"/>
    <col min="14342" max="14342" width="18.26953125" style="167" customWidth="1"/>
    <col min="14343" max="14343" width="12.453125" style="167" customWidth="1"/>
    <col min="14344" max="14344" width="19.453125" style="167" customWidth="1"/>
    <col min="14345" max="14345" width="15.26953125" style="167" customWidth="1"/>
    <col min="14346" max="14346" width="13.7265625" style="167" customWidth="1"/>
    <col min="14347" max="14347" width="11.54296875" style="167" customWidth="1"/>
    <col min="14348" max="14348" width="22.7265625" style="167" customWidth="1"/>
    <col min="14349" max="14349" width="21.1796875" style="167" customWidth="1"/>
    <col min="14350" max="14350" width="18.1796875" style="167" customWidth="1"/>
    <col min="14351" max="14351" width="21.26953125" style="167" customWidth="1"/>
    <col min="14352" max="14352" width="24.1796875" style="167" customWidth="1"/>
    <col min="14353" max="14593" width="9.1796875" style="167"/>
    <col min="14594" max="14594" width="4.453125" style="167" customWidth="1"/>
    <col min="14595" max="14595" width="38" style="167" customWidth="1"/>
    <col min="14596" max="14596" width="16.1796875" style="167" customWidth="1"/>
    <col min="14597" max="14597" width="20" style="167" customWidth="1"/>
    <col min="14598" max="14598" width="18.26953125" style="167" customWidth="1"/>
    <col min="14599" max="14599" width="12.453125" style="167" customWidth="1"/>
    <col min="14600" max="14600" width="19.453125" style="167" customWidth="1"/>
    <col min="14601" max="14601" width="15.26953125" style="167" customWidth="1"/>
    <col min="14602" max="14602" width="13.7265625" style="167" customWidth="1"/>
    <col min="14603" max="14603" width="11.54296875" style="167" customWidth="1"/>
    <col min="14604" max="14604" width="22.7265625" style="167" customWidth="1"/>
    <col min="14605" max="14605" width="21.1796875" style="167" customWidth="1"/>
    <col min="14606" max="14606" width="18.1796875" style="167" customWidth="1"/>
    <col min="14607" max="14607" width="21.26953125" style="167" customWidth="1"/>
    <col min="14608" max="14608" width="24.1796875" style="167" customWidth="1"/>
    <col min="14609" max="14849" width="9.1796875" style="167"/>
    <col min="14850" max="14850" width="4.453125" style="167" customWidth="1"/>
    <col min="14851" max="14851" width="38" style="167" customWidth="1"/>
    <col min="14852" max="14852" width="16.1796875" style="167" customWidth="1"/>
    <col min="14853" max="14853" width="20" style="167" customWidth="1"/>
    <col min="14854" max="14854" width="18.26953125" style="167" customWidth="1"/>
    <col min="14855" max="14855" width="12.453125" style="167" customWidth="1"/>
    <col min="14856" max="14856" width="19.453125" style="167" customWidth="1"/>
    <col min="14857" max="14857" width="15.26953125" style="167" customWidth="1"/>
    <col min="14858" max="14858" width="13.7265625" style="167" customWidth="1"/>
    <col min="14859" max="14859" width="11.54296875" style="167" customWidth="1"/>
    <col min="14860" max="14860" width="22.7265625" style="167" customWidth="1"/>
    <col min="14861" max="14861" width="21.1796875" style="167" customWidth="1"/>
    <col min="14862" max="14862" width="18.1796875" style="167" customWidth="1"/>
    <col min="14863" max="14863" width="21.26953125" style="167" customWidth="1"/>
    <col min="14864" max="14864" width="24.1796875" style="167" customWidth="1"/>
    <col min="14865" max="15105" width="9.1796875" style="167"/>
    <col min="15106" max="15106" width="4.453125" style="167" customWidth="1"/>
    <col min="15107" max="15107" width="38" style="167" customWidth="1"/>
    <col min="15108" max="15108" width="16.1796875" style="167" customWidth="1"/>
    <col min="15109" max="15109" width="20" style="167" customWidth="1"/>
    <col min="15110" max="15110" width="18.26953125" style="167" customWidth="1"/>
    <col min="15111" max="15111" width="12.453125" style="167" customWidth="1"/>
    <col min="15112" max="15112" width="19.453125" style="167" customWidth="1"/>
    <col min="15113" max="15113" width="15.26953125" style="167" customWidth="1"/>
    <col min="15114" max="15114" width="13.7265625" style="167" customWidth="1"/>
    <col min="15115" max="15115" width="11.54296875" style="167" customWidth="1"/>
    <col min="15116" max="15116" width="22.7265625" style="167" customWidth="1"/>
    <col min="15117" max="15117" width="21.1796875" style="167" customWidth="1"/>
    <col min="15118" max="15118" width="18.1796875" style="167" customWidth="1"/>
    <col min="15119" max="15119" width="21.26953125" style="167" customWidth="1"/>
    <col min="15120" max="15120" width="24.1796875" style="167" customWidth="1"/>
    <col min="15121" max="15361" width="9.1796875" style="167"/>
    <col min="15362" max="15362" width="4.453125" style="167" customWidth="1"/>
    <col min="15363" max="15363" width="38" style="167" customWidth="1"/>
    <col min="15364" max="15364" width="16.1796875" style="167" customWidth="1"/>
    <col min="15365" max="15365" width="20" style="167" customWidth="1"/>
    <col min="15366" max="15366" width="18.26953125" style="167" customWidth="1"/>
    <col min="15367" max="15367" width="12.453125" style="167" customWidth="1"/>
    <col min="15368" max="15368" width="19.453125" style="167" customWidth="1"/>
    <col min="15369" max="15369" width="15.26953125" style="167" customWidth="1"/>
    <col min="15370" max="15370" width="13.7265625" style="167" customWidth="1"/>
    <col min="15371" max="15371" width="11.54296875" style="167" customWidth="1"/>
    <col min="15372" max="15372" width="22.7265625" style="167" customWidth="1"/>
    <col min="15373" max="15373" width="21.1796875" style="167" customWidth="1"/>
    <col min="15374" max="15374" width="18.1796875" style="167" customWidth="1"/>
    <col min="15375" max="15375" width="21.26953125" style="167" customWidth="1"/>
    <col min="15376" max="15376" width="24.1796875" style="167" customWidth="1"/>
    <col min="15377" max="15617" width="9.1796875" style="167"/>
    <col min="15618" max="15618" width="4.453125" style="167" customWidth="1"/>
    <col min="15619" max="15619" width="38" style="167" customWidth="1"/>
    <col min="15620" max="15620" width="16.1796875" style="167" customWidth="1"/>
    <col min="15621" max="15621" width="20" style="167" customWidth="1"/>
    <col min="15622" max="15622" width="18.26953125" style="167" customWidth="1"/>
    <col min="15623" max="15623" width="12.453125" style="167" customWidth="1"/>
    <col min="15624" max="15624" width="19.453125" style="167" customWidth="1"/>
    <col min="15625" max="15625" width="15.26953125" style="167" customWidth="1"/>
    <col min="15626" max="15626" width="13.7265625" style="167" customWidth="1"/>
    <col min="15627" max="15627" width="11.54296875" style="167" customWidth="1"/>
    <col min="15628" max="15628" width="22.7265625" style="167" customWidth="1"/>
    <col min="15629" max="15629" width="21.1796875" style="167" customWidth="1"/>
    <col min="15630" max="15630" width="18.1796875" style="167" customWidth="1"/>
    <col min="15631" max="15631" width="21.26953125" style="167" customWidth="1"/>
    <col min="15632" max="15632" width="24.1796875" style="167" customWidth="1"/>
    <col min="15633" max="15873" width="9.1796875" style="167"/>
    <col min="15874" max="15874" width="4.453125" style="167" customWidth="1"/>
    <col min="15875" max="15875" width="38" style="167" customWidth="1"/>
    <col min="15876" max="15876" width="16.1796875" style="167" customWidth="1"/>
    <col min="15877" max="15877" width="20" style="167" customWidth="1"/>
    <col min="15878" max="15878" width="18.26953125" style="167" customWidth="1"/>
    <col min="15879" max="15879" width="12.453125" style="167" customWidth="1"/>
    <col min="15880" max="15880" width="19.453125" style="167" customWidth="1"/>
    <col min="15881" max="15881" width="15.26953125" style="167" customWidth="1"/>
    <col min="15882" max="15882" width="13.7265625" style="167" customWidth="1"/>
    <col min="15883" max="15883" width="11.54296875" style="167" customWidth="1"/>
    <col min="15884" max="15884" width="22.7265625" style="167" customWidth="1"/>
    <col min="15885" max="15885" width="21.1796875" style="167" customWidth="1"/>
    <col min="15886" max="15886" width="18.1796875" style="167" customWidth="1"/>
    <col min="15887" max="15887" width="21.26953125" style="167" customWidth="1"/>
    <col min="15888" max="15888" width="24.1796875" style="167" customWidth="1"/>
    <col min="15889" max="16129" width="9.1796875" style="167"/>
    <col min="16130" max="16130" width="4.453125" style="167" customWidth="1"/>
    <col min="16131" max="16131" width="38" style="167" customWidth="1"/>
    <col min="16132" max="16132" width="16.1796875" style="167" customWidth="1"/>
    <col min="16133" max="16133" width="20" style="167" customWidth="1"/>
    <col min="16134" max="16134" width="18.26953125" style="167" customWidth="1"/>
    <col min="16135" max="16135" width="12.453125" style="167" customWidth="1"/>
    <col min="16136" max="16136" width="19.453125" style="167" customWidth="1"/>
    <col min="16137" max="16137" width="15.26953125" style="167" customWidth="1"/>
    <col min="16138" max="16138" width="13.7265625" style="167" customWidth="1"/>
    <col min="16139" max="16139" width="11.54296875" style="167" customWidth="1"/>
    <col min="16140" max="16140" width="22.7265625" style="167" customWidth="1"/>
    <col min="16141" max="16141" width="21.1796875" style="167" customWidth="1"/>
    <col min="16142" max="16142" width="18.1796875" style="167" customWidth="1"/>
    <col min="16143" max="16143" width="21.26953125" style="167" customWidth="1"/>
    <col min="16144" max="16144" width="24.1796875" style="167" customWidth="1"/>
    <col min="16145" max="16384" width="9.1796875" style="167"/>
  </cols>
  <sheetData>
    <row r="1" spans="1:16" s="132" customFormat="1" ht="21" customHeight="1" x14ac:dyDescent="0.35">
      <c r="A1" s="849" t="s">
        <v>189</v>
      </c>
      <c r="B1" s="849"/>
      <c r="C1" s="455"/>
      <c r="D1" s="130"/>
      <c r="E1" s="130"/>
      <c r="F1" s="130"/>
      <c r="G1" s="130"/>
      <c r="H1" s="1006" t="s">
        <v>190</v>
      </c>
      <c r="I1" s="1006"/>
      <c r="J1" s="1006"/>
      <c r="K1" s="447"/>
      <c r="L1" s="131"/>
      <c r="M1" s="447"/>
      <c r="N1" s="131"/>
    </row>
    <row r="2" spans="1:16" s="132" customFormat="1" ht="21" customHeight="1" x14ac:dyDescent="0.35">
      <c r="A2" s="1005" t="s">
        <v>2</v>
      </c>
      <c r="B2" s="1005"/>
      <c r="C2" s="456"/>
      <c r="D2" s="130"/>
      <c r="E2" s="130"/>
      <c r="F2" s="130"/>
      <c r="G2" s="130"/>
      <c r="H2" s="133"/>
      <c r="I2" s="134"/>
      <c r="J2" s="134"/>
      <c r="K2" s="447"/>
      <c r="L2" s="131"/>
      <c r="M2" s="447"/>
      <c r="N2" s="131"/>
    </row>
    <row r="3" spans="1:16" s="132" customFormat="1" ht="21" hidden="1" customHeight="1" x14ac:dyDescent="0.35">
      <c r="A3" s="879" t="s">
        <v>49</v>
      </c>
      <c r="B3" s="879"/>
      <c r="C3" s="455"/>
      <c r="D3" s="130"/>
      <c r="E3" s="130"/>
      <c r="F3" s="130"/>
      <c r="G3" s="130"/>
      <c r="H3" s="1006" t="s">
        <v>190</v>
      </c>
      <c r="I3" s="1006"/>
      <c r="J3" s="1006"/>
      <c r="K3" s="447"/>
      <c r="L3" s="131"/>
      <c r="M3" s="447"/>
      <c r="N3" s="131"/>
    </row>
    <row r="4" spans="1:16" s="132" customFormat="1" ht="21" hidden="1" customHeight="1" x14ac:dyDescent="0.35">
      <c r="A4" s="1005" t="s">
        <v>50</v>
      </c>
      <c r="B4" s="1005"/>
      <c r="C4" s="456"/>
      <c r="D4" s="130"/>
      <c r="E4" s="130"/>
      <c r="F4" s="130"/>
      <c r="G4" s="130"/>
      <c r="H4" s="133"/>
      <c r="I4" s="134"/>
      <c r="J4" s="134"/>
      <c r="K4" s="447"/>
      <c r="L4" s="131"/>
      <c r="M4" s="447"/>
      <c r="N4" s="131"/>
    </row>
    <row r="5" spans="1:16" s="132" customFormat="1" ht="24" customHeight="1" x14ac:dyDescent="0.35">
      <c r="A5" s="1007" t="s">
        <v>254</v>
      </c>
      <c r="B5" s="1007"/>
      <c r="C5" s="1007"/>
      <c r="D5" s="1007"/>
      <c r="E5" s="1007"/>
      <c r="F5" s="1007"/>
      <c r="G5" s="1007"/>
      <c r="H5" s="1007"/>
      <c r="I5" s="1007"/>
      <c r="J5" s="1007"/>
      <c r="K5" s="448"/>
      <c r="L5" s="135"/>
      <c r="M5" s="448"/>
      <c r="N5" s="135"/>
      <c r="O5" s="135"/>
      <c r="P5" s="135"/>
    </row>
    <row r="6" spans="1:16" s="132" customFormat="1" ht="24" hidden="1" customHeight="1" x14ac:dyDescent="0.35">
      <c r="A6" s="846" t="str">
        <f>+'TT342-Biểu 60-ok'!A6:J6</f>
        <v>(Kèm theo Báo cáo số 25/BC-TCKH ngày 26/02/2025 của phòng Tài chính- Kế hoạch huyện)</v>
      </c>
      <c r="B6" s="846"/>
      <c r="C6" s="846"/>
      <c r="D6" s="846"/>
      <c r="E6" s="846"/>
      <c r="F6" s="846"/>
      <c r="G6" s="846"/>
      <c r="H6" s="846"/>
      <c r="I6" s="846"/>
      <c r="J6" s="846"/>
      <c r="K6" s="447"/>
      <c r="L6" s="131"/>
      <c r="M6" s="447"/>
      <c r="N6" s="131"/>
    </row>
    <row r="7" spans="1:16" s="132" customFormat="1" ht="24" hidden="1" customHeight="1" x14ac:dyDescent="0.35">
      <c r="A7" s="846" t="str">
        <f>+'TT342-Biểu 60-ok'!A7:J7</f>
        <v>(Kèm theo Báo cáo số 228/BC-UBND ngày 13/5/2025 của UBND huyện Phù Cừ)</v>
      </c>
      <c r="B7" s="846"/>
      <c r="C7" s="846"/>
      <c r="D7" s="846"/>
      <c r="E7" s="846"/>
      <c r="F7" s="846"/>
      <c r="G7" s="846"/>
      <c r="H7" s="846"/>
      <c r="I7" s="846"/>
      <c r="J7" s="846"/>
      <c r="K7" s="447"/>
      <c r="L7" s="131"/>
      <c r="M7" s="447"/>
      <c r="N7" s="131"/>
    </row>
    <row r="8" spans="1:16" s="132" customFormat="1" ht="18" x14ac:dyDescent="0.35">
      <c r="A8" s="130"/>
      <c r="B8" s="121"/>
      <c r="C8" s="457"/>
      <c r="D8" s="136"/>
      <c r="E8" s="137"/>
      <c r="F8" s="130"/>
      <c r="G8" s="138"/>
      <c r="H8" s="1008" t="s">
        <v>191</v>
      </c>
      <c r="I8" s="1008"/>
      <c r="J8" s="1008"/>
      <c r="K8" s="447"/>
      <c r="L8" s="131"/>
      <c r="M8" s="447"/>
      <c r="N8" s="131"/>
    </row>
    <row r="9" spans="1:16" s="140" customFormat="1" ht="28.5" customHeight="1" x14ac:dyDescent="0.35">
      <c r="A9" s="1009" t="s">
        <v>192</v>
      </c>
      <c r="B9" s="1009" t="s">
        <v>193</v>
      </c>
      <c r="C9" s="1011" t="s">
        <v>53</v>
      </c>
      <c r="D9" s="1012"/>
      <c r="E9" s="1011" t="s">
        <v>54</v>
      </c>
      <c r="F9" s="1013"/>
      <c r="G9" s="1013"/>
      <c r="H9" s="1012"/>
      <c r="I9" s="1014" t="s">
        <v>194</v>
      </c>
      <c r="J9" s="1015"/>
      <c r="K9" s="1016" t="s">
        <v>195</v>
      </c>
      <c r="L9" s="1016"/>
      <c r="M9" s="1016"/>
      <c r="N9" s="1016"/>
      <c r="O9" s="139"/>
      <c r="P9" s="139"/>
    </row>
    <row r="10" spans="1:16" s="140" customFormat="1" ht="43.5" customHeight="1" x14ac:dyDescent="0.35">
      <c r="A10" s="1010"/>
      <c r="B10" s="1010"/>
      <c r="C10" s="141" t="s">
        <v>57</v>
      </c>
      <c r="D10" s="141" t="s">
        <v>60</v>
      </c>
      <c r="E10" s="141" t="s">
        <v>196</v>
      </c>
      <c r="F10" s="141" t="s">
        <v>10</v>
      </c>
      <c r="G10" s="141" t="s">
        <v>11</v>
      </c>
      <c r="H10" s="141" t="s">
        <v>12</v>
      </c>
      <c r="I10" s="79" t="s">
        <v>57</v>
      </c>
      <c r="J10" s="79" t="s">
        <v>60</v>
      </c>
      <c r="K10" s="1017" t="s">
        <v>197</v>
      </c>
      <c r="L10" s="1017"/>
      <c r="M10" s="1017" t="s">
        <v>198</v>
      </c>
      <c r="N10" s="1017"/>
      <c r="O10" s="142" t="s">
        <v>631</v>
      </c>
      <c r="P10" s="142" t="s">
        <v>632</v>
      </c>
    </row>
    <row r="11" spans="1:16" s="148" customFormat="1" ht="28.5" customHeight="1" x14ac:dyDescent="0.35">
      <c r="A11" s="143" t="s">
        <v>61</v>
      </c>
      <c r="B11" s="144" t="s">
        <v>62</v>
      </c>
      <c r="C11" s="143">
        <v>1</v>
      </c>
      <c r="D11" s="143">
        <v>2</v>
      </c>
      <c r="E11" s="143" t="s">
        <v>199</v>
      </c>
      <c r="F11" s="143">
        <v>4</v>
      </c>
      <c r="G11" s="143">
        <v>5</v>
      </c>
      <c r="H11" s="143">
        <v>6</v>
      </c>
      <c r="I11" s="145" t="s">
        <v>200</v>
      </c>
      <c r="J11" s="145" t="s">
        <v>201</v>
      </c>
      <c r="K11" s="449" t="s">
        <v>202</v>
      </c>
      <c r="L11" s="146" t="s">
        <v>203</v>
      </c>
      <c r="M11" s="449" t="s">
        <v>202</v>
      </c>
      <c r="N11" s="146" t="s">
        <v>203</v>
      </c>
      <c r="O11" s="147"/>
      <c r="P11" s="147"/>
    </row>
    <row r="12" spans="1:16" s="153" customFormat="1" ht="27" customHeight="1" x14ac:dyDescent="0.35">
      <c r="A12" s="149"/>
      <c r="B12" s="141" t="s">
        <v>204</v>
      </c>
      <c r="C12" s="150">
        <f>C13+C50+C55</f>
        <v>1117286000000</v>
      </c>
      <c r="D12" s="150">
        <f>+D13+D50+D55</f>
        <v>997329307195</v>
      </c>
      <c r="E12" s="150">
        <f t="shared" ref="E12:H12" si="0">E13+E50+E55</f>
        <v>1600199835518</v>
      </c>
      <c r="F12" s="150"/>
      <c r="G12" s="150">
        <f>G13+G50+G55</f>
        <v>951677498790</v>
      </c>
      <c r="H12" s="150">
        <f t="shared" si="0"/>
        <v>648522336728</v>
      </c>
      <c r="I12" s="151">
        <f>E12/C12</f>
        <v>1.4322204301476973</v>
      </c>
      <c r="J12" s="151">
        <f>E12/D12</f>
        <v>1.6044849218545278</v>
      </c>
      <c r="K12" s="445">
        <f>K55+K50+K13</f>
        <v>844152000000</v>
      </c>
      <c r="L12" s="150">
        <f>L55+L50+L13</f>
        <v>227546000000</v>
      </c>
      <c r="M12" s="445">
        <f>M55+M50+M13</f>
        <v>726005307195</v>
      </c>
      <c r="N12" s="150">
        <f>N55+N50+N13</f>
        <v>271324000000</v>
      </c>
      <c r="O12" s="152"/>
      <c r="P12" s="152"/>
    </row>
    <row r="13" spans="1:16" s="153" customFormat="1" ht="27" customHeight="1" x14ac:dyDescent="0.35">
      <c r="A13" s="149" t="s">
        <v>61</v>
      </c>
      <c r="B13" s="154" t="s">
        <v>205</v>
      </c>
      <c r="C13" s="150">
        <f>C14+C31+C32+C46+C47+C48+C49</f>
        <v>1071698000000</v>
      </c>
      <c r="D13" s="150">
        <f>D14+D31+D32+D46+D47+D48+D49</f>
        <v>951741307195</v>
      </c>
      <c r="E13" s="150">
        <f>E14+E31+E32+E46+E47+E48+E49</f>
        <v>1434858917964</v>
      </c>
      <c r="F13" s="150"/>
      <c r="G13" s="150">
        <f>G14+G31+G32+G46+G47+G48+G49</f>
        <v>786336581236</v>
      </c>
      <c r="H13" s="150">
        <f>H14+H31+H32+H46+H47+H48+H49</f>
        <v>648522336728</v>
      </c>
      <c r="I13" s="151">
        <f t="shared" ref="I13:I45" si="1">E13/C13</f>
        <v>1.3388649768535539</v>
      </c>
      <c r="J13" s="151">
        <f t="shared" ref="J13:J45" si="2">E13/D13</f>
        <v>1.5076144190829108</v>
      </c>
      <c r="K13" s="446">
        <f>K14+K31+K32+K47+K48+K49+K46</f>
        <v>844152000000</v>
      </c>
      <c r="L13" s="155">
        <f>L14+L31+L32+L47+L48+L49+L46</f>
        <v>227546000000</v>
      </c>
      <c r="M13" s="446">
        <f>M14+M31+M32+M47+M48+M49+M46</f>
        <v>680417307195</v>
      </c>
      <c r="N13" s="155">
        <f>N14+N31+N32+N47+N48+N49+N46</f>
        <v>271324000000</v>
      </c>
      <c r="O13" s="152"/>
      <c r="P13" s="152"/>
    </row>
    <row r="14" spans="1:16" s="153" customFormat="1" ht="27" customHeight="1" x14ac:dyDescent="0.35">
      <c r="A14" s="149" t="s">
        <v>169</v>
      </c>
      <c r="B14" s="154" t="s">
        <v>206</v>
      </c>
      <c r="C14" s="150">
        <f>C15+C31+C30</f>
        <v>576450000000</v>
      </c>
      <c r="D14" s="150">
        <f>+D15+D30</f>
        <v>456493307195</v>
      </c>
      <c r="E14" s="150">
        <f>E15+E31+E30</f>
        <v>729417056530</v>
      </c>
      <c r="F14" s="150"/>
      <c r="G14" s="150">
        <f>+G15+G30+G29</f>
        <v>274638415170</v>
      </c>
      <c r="H14" s="150">
        <f>+H15+H30+H29</f>
        <v>454778641360</v>
      </c>
      <c r="I14" s="151">
        <f t="shared" si="1"/>
        <v>1.2653604935900773</v>
      </c>
      <c r="J14" s="151">
        <f t="shared" si="2"/>
        <v>1.5978702097781585</v>
      </c>
      <c r="K14" s="445">
        <f>K15+K29+K30</f>
        <v>442450000000</v>
      </c>
      <c r="L14" s="150">
        <f>L15+L29+L30</f>
        <v>134000000000</v>
      </c>
      <c r="M14" s="445">
        <f>M15+M29+M30</f>
        <v>278715307195</v>
      </c>
      <c r="N14" s="150">
        <f>N15+N29+N30</f>
        <v>177778000000</v>
      </c>
      <c r="O14" s="152"/>
      <c r="P14" s="152"/>
    </row>
    <row r="15" spans="1:16" s="153" customFormat="1" ht="43.5" customHeight="1" x14ac:dyDescent="0.35">
      <c r="A15" s="149">
        <v>1</v>
      </c>
      <c r="B15" s="154" t="s">
        <v>207</v>
      </c>
      <c r="C15" s="155">
        <f>K15+L15</f>
        <v>575950000000</v>
      </c>
      <c r="D15" s="150">
        <f>+SUM(D16:D28)</f>
        <v>454693307195</v>
      </c>
      <c r="E15" s="156">
        <f>SUM(E16:E28)</f>
        <v>727217056530</v>
      </c>
      <c r="F15" s="156"/>
      <c r="G15" s="155">
        <f>SUM(G16:G28)</f>
        <v>272838415170</v>
      </c>
      <c r="H15" s="156">
        <f>SUM(H16:H28)</f>
        <v>454378641360</v>
      </c>
      <c r="I15" s="151">
        <f t="shared" si="1"/>
        <v>1.2626392161298723</v>
      </c>
      <c r="J15" s="151">
        <f t="shared" si="2"/>
        <v>1.5993572920969459</v>
      </c>
      <c r="K15" s="446">
        <f>SUM(K16:K28)</f>
        <v>441950000000</v>
      </c>
      <c r="L15" s="155">
        <f>SUM(L16:L28)</f>
        <v>134000000000</v>
      </c>
      <c r="M15" s="446">
        <f>SUM(M16:M28)</f>
        <v>276915307195</v>
      </c>
      <c r="N15" s="155">
        <f>SUM(N16:N28)</f>
        <v>177778000000</v>
      </c>
      <c r="O15" s="152"/>
      <c r="P15" s="152"/>
    </row>
    <row r="16" spans="1:16" ht="29.25" customHeight="1" x14ac:dyDescent="0.35">
      <c r="A16" s="157" t="s">
        <v>128</v>
      </c>
      <c r="B16" s="158" t="s">
        <v>208</v>
      </c>
      <c r="C16" s="159">
        <f t="shared" ref="C16:C32" si="3">K16+L16</f>
        <v>6500000000</v>
      </c>
      <c r="D16" s="160">
        <f>+M16+N16</f>
        <v>6597674368</v>
      </c>
      <c r="E16" s="161">
        <f>+F16+G16+H16</f>
        <v>6585677802</v>
      </c>
      <c r="F16" s="162"/>
      <c r="G16" s="163">
        <v>6585677802</v>
      </c>
      <c r="H16" s="162"/>
      <c r="I16" s="164">
        <f>E16/C16</f>
        <v>1.0131812003076923</v>
      </c>
      <c r="J16" s="164">
        <f t="shared" si="2"/>
        <v>0.99818169777244758</v>
      </c>
      <c r="K16" s="450">
        <v>6500000000</v>
      </c>
      <c r="L16" s="165"/>
      <c r="M16" s="442">
        <v>6597674368</v>
      </c>
      <c r="N16" s="159"/>
      <c r="O16" s="166"/>
      <c r="P16" s="166"/>
    </row>
    <row r="17" spans="1:17" ht="27" customHeight="1" x14ac:dyDescent="0.35">
      <c r="A17" s="157" t="s">
        <v>130</v>
      </c>
      <c r="B17" s="158" t="s">
        <v>209</v>
      </c>
      <c r="C17" s="159">
        <f t="shared" si="3"/>
        <v>10000000000</v>
      </c>
      <c r="D17" s="160">
        <f t="shared" ref="D17:D28" si="4">+M17+N17</f>
        <v>10000000000</v>
      </c>
      <c r="E17" s="161">
        <f t="shared" ref="E17:E55" si="5">+F17+G17+H17</f>
        <v>28028134163</v>
      </c>
      <c r="F17" s="162"/>
      <c r="G17" s="163"/>
      <c r="H17" s="162">
        <v>28028134163</v>
      </c>
      <c r="I17" s="164">
        <f t="shared" si="1"/>
        <v>2.8028134162999998</v>
      </c>
      <c r="J17" s="164">
        <f t="shared" si="2"/>
        <v>2.8028134162999998</v>
      </c>
      <c r="K17" s="450"/>
      <c r="L17" s="165">
        <v>10000000000</v>
      </c>
      <c r="M17" s="442">
        <f t="shared" ref="M17:M29" si="6">+K17</f>
        <v>0</v>
      </c>
      <c r="N17" s="159">
        <v>10000000000</v>
      </c>
      <c r="O17" s="166"/>
      <c r="P17" s="166"/>
    </row>
    <row r="18" spans="1:17" ht="27" customHeight="1" x14ac:dyDescent="0.35">
      <c r="A18" s="157" t="s">
        <v>132</v>
      </c>
      <c r="B18" s="158" t="s">
        <v>210</v>
      </c>
      <c r="C18" s="159">
        <f t="shared" si="3"/>
        <v>90000000000</v>
      </c>
      <c r="D18" s="160">
        <f t="shared" si="4"/>
        <v>69900000000</v>
      </c>
      <c r="E18" s="161">
        <f t="shared" si="5"/>
        <v>76598153040</v>
      </c>
      <c r="F18" s="162"/>
      <c r="G18" s="163">
        <v>49424486844</v>
      </c>
      <c r="H18" s="162">
        <v>27173666196</v>
      </c>
      <c r="I18" s="164">
        <f t="shared" si="1"/>
        <v>0.85109058933333337</v>
      </c>
      <c r="J18" s="164">
        <f t="shared" si="2"/>
        <v>1.0958247931330471</v>
      </c>
      <c r="K18" s="450">
        <v>70000000000</v>
      </c>
      <c r="L18" s="165">
        <v>20000000000</v>
      </c>
      <c r="M18" s="442">
        <v>49900000000</v>
      </c>
      <c r="N18" s="159">
        <v>20000000000</v>
      </c>
      <c r="O18" s="166"/>
      <c r="P18" s="166"/>
    </row>
    <row r="19" spans="1:17" ht="27" customHeight="1" x14ac:dyDescent="0.35">
      <c r="A19" s="157" t="s">
        <v>134</v>
      </c>
      <c r="B19" s="158" t="s">
        <v>211</v>
      </c>
      <c r="C19" s="159">
        <f t="shared" si="3"/>
        <v>0</v>
      </c>
      <c r="D19" s="160">
        <f t="shared" si="4"/>
        <v>0</v>
      </c>
      <c r="E19" s="161">
        <f t="shared" si="5"/>
        <v>0</v>
      </c>
      <c r="F19" s="162"/>
      <c r="G19" s="163"/>
      <c r="H19" s="162"/>
      <c r="I19" s="164"/>
      <c r="J19" s="164"/>
      <c r="K19" s="450"/>
      <c r="L19" s="165"/>
      <c r="M19" s="442">
        <f t="shared" si="6"/>
        <v>0</v>
      </c>
      <c r="N19" s="159"/>
      <c r="O19" s="166"/>
      <c r="P19" s="166"/>
    </row>
    <row r="20" spans="1:17" ht="27" customHeight="1" x14ac:dyDescent="0.35">
      <c r="A20" s="157" t="s">
        <v>136</v>
      </c>
      <c r="B20" s="158" t="s">
        <v>212</v>
      </c>
      <c r="C20" s="159">
        <f t="shared" si="3"/>
        <v>16000000000</v>
      </c>
      <c r="D20" s="160">
        <f t="shared" si="4"/>
        <v>10000000000</v>
      </c>
      <c r="E20" s="161">
        <f t="shared" si="5"/>
        <v>13434918000</v>
      </c>
      <c r="F20" s="162"/>
      <c r="G20" s="163">
        <v>10000000000</v>
      </c>
      <c r="H20" s="162">
        <v>3434918000</v>
      </c>
      <c r="I20" s="164">
        <f t="shared" si="1"/>
        <v>0.83968237499999998</v>
      </c>
      <c r="J20" s="164">
        <f t="shared" si="2"/>
        <v>1.3434918</v>
      </c>
      <c r="K20" s="450">
        <v>16000000000</v>
      </c>
      <c r="L20" s="165"/>
      <c r="M20" s="442">
        <v>10000000000</v>
      </c>
      <c r="N20" s="159"/>
      <c r="O20" s="166"/>
      <c r="P20" s="166"/>
    </row>
    <row r="21" spans="1:17" ht="27" customHeight="1" x14ac:dyDescent="0.35">
      <c r="A21" s="157" t="s">
        <v>138</v>
      </c>
      <c r="B21" s="158" t="s">
        <v>213</v>
      </c>
      <c r="C21" s="159">
        <f t="shared" si="3"/>
        <v>11000000000</v>
      </c>
      <c r="D21" s="160">
        <f t="shared" si="4"/>
        <v>5000000000</v>
      </c>
      <c r="E21" s="161">
        <f t="shared" si="5"/>
        <v>15581842854</v>
      </c>
      <c r="F21" s="162"/>
      <c r="G21" s="163"/>
      <c r="H21" s="162">
        <v>15581842854</v>
      </c>
      <c r="I21" s="164">
        <f t="shared" si="1"/>
        <v>1.4165311685454545</v>
      </c>
      <c r="J21" s="164">
        <f t="shared" si="2"/>
        <v>3.1163685708000002</v>
      </c>
      <c r="K21" s="450">
        <v>6000000000</v>
      </c>
      <c r="L21" s="165">
        <v>5000000000</v>
      </c>
      <c r="M21" s="442"/>
      <c r="N21" s="159">
        <v>5000000000</v>
      </c>
      <c r="O21" s="166"/>
      <c r="P21" s="166"/>
    </row>
    <row r="22" spans="1:17" ht="27" customHeight="1" x14ac:dyDescent="0.35">
      <c r="A22" s="157" t="s">
        <v>214</v>
      </c>
      <c r="B22" s="158" t="s">
        <v>215</v>
      </c>
      <c r="C22" s="159">
        <f t="shared" si="3"/>
        <v>0</v>
      </c>
      <c r="D22" s="160">
        <f t="shared" si="4"/>
        <v>0</v>
      </c>
      <c r="E22" s="161">
        <f t="shared" si="5"/>
        <v>0</v>
      </c>
      <c r="F22" s="162"/>
      <c r="G22" s="163"/>
      <c r="H22" s="162"/>
      <c r="I22" s="164"/>
      <c r="J22" s="164"/>
      <c r="K22" s="450"/>
      <c r="L22" s="165"/>
      <c r="M22" s="442"/>
      <c r="N22" s="159"/>
      <c r="O22" s="166"/>
      <c r="P22" s="166"/>
    </row>
    <row r="23" spans="1:17" ht="27" customHeight="1" x14ac:dyDescent="0.35">
      <c r="A23" s="157" t="s">
        <v>216</v>
      </c>
      <c r="B23" s="158" t="s">
        <v>217</v>
      </c>
      <c r="C23" s="159">
        <f t="shared" si="3"/>
        <v>0</v>
      </c>
      <c r="D23" s="160">
        <f t="shared" si="4"/>
        <v>0</v>
      </c>
      <c r="E23" s="161">
        <f t="shared" si="5"/>
        <v>1879497000</v>
      </c>
      <c r="F23" s="162"/>
      <c r="G23" s="163"/>
      <c r="H23" s="162">
        <v>1879497000</v>
      </c>
      <c r="I23" s="164"/>
      <c r="J23" s="164"/>
      <c r="K23" s="450"/>
      <c r="L23" s="165"/>
      <c r="M23" s="442">
        <f t="shared" si="6"/>
        <v>0</v>
      </c>
      <c r="N23" s="159"/>
      <c r="O23" s="166"/>
      <c r="P23" s="166"/>
    </row>
    <row r="24" spans="1:17" ht="27" customHeight="1" x14ac:dyDescent="0.35">
      <c r="A24" s="157" t="s">
        <v>218</v>
      </c>
      <c r="B24" s="158" t="s">
        <v>219</v>
      </c>
      <c r="C24" s="159">
        <f t="shared" si="3"/>
        <v>2000000000</v>
      </c>
      <c r="D24" s="160">
        <f t="shared" si="4"/>
        <v>19087000</v>
      </c>
      <c r="E24" s="161">
        <f t="shared" si="5"/>
        <v>6299657050</v>
      </c>
      <c r="F24" s="162"/>
      <c r="G24" s="163">
        <v>19087000</v>
      </c>
      <c r="H24" s="162">
        <v>6280570050</v>
      </c>
      <c r="I24" s="164">
        <f t="shared" si="1"/>
        <v>3.1498285250000002</v>
      </c>
      <c r="J24" s="164">
        <f t="shared" si="2"/>
        <v>330.04961754073452</v>
      </c>
      <c r="K24" s="450">
        <v>2000000000</v>
      </c>
      <c r="L24" s="165"/>
      <c r="M24" s="442">
        <v>19087000</v>
      </c>
      <c r="N24" s="159"/>
      <c r="O24" s="166"/>
      <c r="P24" s="166"/>
    </row>
    <row r="25" spans="1:17" ht="30.75" customHeight="1" x14ac:dyDescent="0.35">
      <c r="A25" s="157" t="s">
        <v>220</v>
      </c>
      <c r="B25" s="158" t="s">
        <v>221</v>
      </c>
      <c r="C25" s="159">
        <f t="shared" si="3"/>
        <v>430250000000</v>
      </c>
      <c r="D25" s="160">
        <f t="shared" si="4"/>
        <v>345918875983</v>
      </c>
      <c r="E25" s="161">
        <f t="shared" si="5"/>
        <v>575167622621</v>
      </c>
      <c r="F25" s="162"/>
      <c r="G25" s="163">
        <v>206809163524</v>
      </c>
      <c r="H25" s="162">
        <v>368358459097</v>
      </c>
      <c r="I25" s="164">
        <f t="shared" si="1"/>
        <v>1.3368219003393376</v>
      </c>
      <c r="J25" s="164">
        <f t="shared" si="2"/>
        <v>1.6627240158159693</v>
      </c>
      <c r="K25" s="450">
        <v>336250000000</v>
      </c>
      <c r="L25" s="165">
        <v>94000000000</v>
      </c>
      <c r="M25" s="442">
        <v>208140875983</v>
      </c>
      <c r="N25" s="159">
        <v>137778000000</v>
      </c>
      <c r="O25" s="165"/>
      <c r="P25" s="165"/>
    </row>
    <row r="26" spans="1:17" ht="45.75" customHeight="1" x14ac:dyDescent="0.35">
      <c r="A26" s="157" t="s">
        <v>222</v>
      </c>
      <c r="B26" s="158" t="s">
        <v>223</v>
      </c>
      <c r="C26" s="159">
        <f t="shared" si="3"/>
        <v>5200000000</v>
      </c>
      <c r="D26" s="160">
        <f t="shared" si="4"/>
        <v>5257669844</v>
      </c>
      <c r="E26" s="161">
        <f t="shared" si="5"/>
        <v>3585138000</v>
      </c>
      <c r="F26" s="162"/>
      <c r="G26" s="163"/>
      <c r="H26" s="162">
        <v>3585138000</v>
      </c>
      <c r="I26" s="164">
        <f t="shared" si="1"/>
        <v>0.68944961538461536</v>
      </c>
      <c r="J26" s="164">
        <f t="shared" si="2"/>
        <v>0.68188724404049894</v>
      </c>
      <c r="K26" s="450">
        <v>200000000</v>
      </c>
      <c r="L26" s="165">
        <v>5000000000</v>
      </c>
      <c r="M26" s="442">
        <v>257669844</v>
      </c>
      <c r="N26" s="159">
        <v>5000000000</v>
      </c>
      <c r="O26" s="166"/>
      <c r="P26" s="166"/>
    </row>
    <row r="27" spans="1:17" ht="27" customHeight="1" x14ac:dyDescent="0.35">
      <c r="A27" s="157" t="s">
        <v>224</v>
      </c>
      <c r="B27" s="158" t="s">
        <v>225</v>
      </c>
      <c r="C27" s="159">
        <f t="shared" si="3"/>
        <v>0</v>
      </c>
      <c r="D27" s="159">
        <f t="shared" si="4"/>
        <v>0</v>
      </c>
      <c r="E27" s="161">
        <f t="shared" si="5"/>
        <v>56416000</v>
      </c>
      <c r="F27" s="162"/>
      <c r="G27" s="163"/>
      <c r="H27" s="162">
        <v>56416000</v>
      </c>
      <c r="I27" s="164"/>
      <c r="J27" s="164"/>
      <c r="K27" s="450"/>
      <c r="L27" s="165"/>
      <c r="M27" s="442">
        <f t="shared" si="6"/>
        <v>0</v>
      </c>
      <c r="N27" s="159"/>
      <c r="O27" s="166"/>
      <c r="P27" s="166"/>
    </row>
    <row r="28" spans="1:17" s="170" customFormat="1" ht="37.5" customHeight="1" x14ac:dyDescent="0.35">
      <c r="A28" s="168" t="s">
        <v>226</v>
      </c>
      <c r="B28" s="158" t="s">
        <v>227</v>
      </c>
      <c r="C28" s="159">
        <f t="shared" si="3"/>
        <v>5000000000</v>
      </c>
      <c r="D28" s="160">
        <f t="shared" si="4"/>
        <v>2000000000</v>
      </c>
      <c r="E28" s="161">
        <f t="shared" si="5"/>
        <v>0</v>
      </c>
      <c r="F28" s="162"/>
      <c r="G28" s="163"/>
      <c r="H28" s="162"/>
      <c r="I28" s="169"/>
      <c r="J28" s="169"/>
      <c r="K28" s="450">
        <v>5000000000</v>
      </c>
      <c r="L28" s="165"/>
      <c r="M28" s="442">
        <v>2000000000</v>
      </c>
      <c r="N28" s="159"/>
      <c r="O28" s="166"/>
      <c r="P28" s="166"/>
      <c r="Q28" s="167"/>
    </row>
    <row r="29" spans="1:17" s="153" customFormat="1" ht="42" customHeight="1" x14ac:dyDescent="0.35">
      <c r="A29" s="149">
        <v>2</v>
      </c>
      <c r="B29" s="154" t="s">
        <v>228</v>
      </c>
      <c r="C29" s="155">
        <f t="shared" si="3"/>
        <v>0</v>
      </c>
      <c r="D29" s="150">
        <f t="shared" ref="D29:D55" si="7">M29+N29</f>
        <v>0</v>
      </c>
      <c r="E29" s="171">
        <f t="shared" si="5"/>
        <v>0</v>
      </c>
      <c r="F29" s="172"/>
      <c r="G29" s="172"/>
      <c r="H29" s="172"/>
      <c r="I29" s="151"/>
      <c r="J29" s="151"/>
      <c r="K29" s="451"/>
      <c r="L29" s="173"/>
      <c r="M29" s="442">
        <f t="shared" si="6"/>
        <v>0</v>
      </c>
      <c r="N29" s="155"/>
      <c r="O29" s="152"/>
      <c r="P29" s="152"/>
    </row>
    <row r="30" spans="1:17" s="153" customFormat="1" ht="36" customHeight="1" x14ac:dyDescent="0.35">
      <c r="A30" s="149">
        <v>3</v>
      </c>
      <c r="B30" s="154" t="s">
        <v>229</v>
      </c>
      <c r="C30" s="155">
        <f t="shared" si="3"/>
        <v>500000000</v>
      </c>
      <c r="D30" s="150">
        <f t="shared" si="7"/>
        <v>1800000000</v>
      </c>
      <c r="E30" s="171">
        <f t="shared" si="5"/>
        <v>2200000000</v>
      </c>
      <c r="F30" s="172"/>
      <c r="G30" s="172">
        <v>1800000000</v>
      </c>
      <c r="H30" s="172">
        <v>400000000</v>
      </c>
      <c r="I30" s="174">
        <f>+E30/C30</f>
        <v>4.4000000000000004</v>
      </c>
      <c r="J30" s="174">
        <f t="shared" si="2"/>
        <v>1.2222222222222223</v>
      </c>
      <c r="K30" s="451">
        <v>500000000</v>
      </c>
      <c r="L30" s="173"/>
      <c r="M30" s="446">
        <v>1800000000</v>
      </c>
      <c r="N30" s="155"/>
      <c r="O30" s="152"/>
      <c r="P30" s="152"/>
    </row>
    <row r="31" spans="1:17" s="153" customFormat="1" ht="27" customHeight="1" x14ac:dyDescent="0.35">
      <c r="A31" s="149" t="s">
        <v>125</v>
      </c>
      <c r="B31" s="154" t="s">
        <v>230</v>
      </c>
      <c r="C31" s="155">
        <f t="shared" si="3"/>
        <v>0</v>
      </c>
      <c r="D31" s="150">
        <f t="shared" si="7"/>
        <v>0</v>
      </c>
      <c r="E31" s="171">
        <f t="shared" si="5"/>
        <v>0</v>
      </c>
      <c r="F31" s="172"/>
      <c r="G31" s="172"/>
      <c r="H31" s="172"/>
      <c r="I31" s="151"/>
      <c r="J31" s="151"/>
      <c r="K31" s="452"/>
      <c r="L31" s="173"/>
      <c r="M31" s="446"/>
      <c r="N31" s="155"/>
      <c r="O31" s="152"/>
      <c r="P31" s="152"/>
    </row>
    <row r="32" spans="1:17" s="153" customFormat="1" ht="27" customHeight="1" x14ac:dyDescent="0.35">
      <c r="A32" s="149" t="s">
        <v>143</v>
      </c>
      <c r="B32" s="154" t="s">
        <v>231</v>
      </c>
      <c r="C32" s="155">
        <f t="shared" si="3"/>
        <v>468089000000</v>
      </c>
      <c r="D32" s="150">
        <f t="shared" si="7"/>
        <v>468089000000</v>
      </c>
      <c r="E32" s="171">
        <f t="shared" si="5"/>
        <v>534108381931</v>
      </c>
      <c r="F32" s="150">
        <f>SUM(F33:F45)</f>
        <v>0</v>
      </c>
      <c r="G32" s="150">
        <f>SUM(G33:G45)</f>
        <v>423025360347</v>
      </c>
      <c r="H32" s="150">
        <f>SUM(H33:H45)</f>
        <v>111083021584</v>
      </c>
      <c r="I32" s="151">
        <f t="shared" si="1"/>
        <v>1.1410402336542838</v>
      </c>
      <c r="J32" s="151">
        <f t="shared" si="2"/>
        <v>1.1410402336542838</v>
      </c>
      <c r="K32" s="446">
        <f>SUM(K33:K45)</f>
        <v>380310000000</v>
      </c>
      <c r="L32" s="155">
        <f>SUM(L33:L45)</f>
        <v>87779000000</v>
      </c>
      <c r="M32" s="446">
        <f>SUM(M33:M45)</f>
        <v>380310000000</v>
      </c>
      <c r="N32" s="155">
        <f>SUM(N33:N45)</f>
        <v>87779000000</v>
      </c>
      <c r="O32" s="152"/>
      <c r="P32" s="152"/>
    </row>
    <row r="33" spans="1:17" ht="27" customHeight="1" x14ac:dyDescent="0.35">
      <c r="A33" s="157" t="s">
        <v>163</v>
      </c>
      <c r="B33" s="158" t="s">
        <v>208</v>
      </c>
      <c r="C33" s="175">
        <f>K33+L33</f>
        <v>5091107000</v>
      </c>
      <c r="D33" s="175">
        <f t="shared" si="7"/>
        <v>5091107000</v>
      </c>
      <c r="E33" s="161">
        <f t="shared" si="5"/>
        <v>4783370336</v>
      </c>
      <c r="F33" s="162"/>
      <c r="G33" s="163">
        <v>2123154900</v>
      </c>
      <c r="H33" s="162">
        <v>2660215436</v>
      </c>
      <c r="I33" s="164">
        <f t="shared" si="1"/>
        <v>0.9395540765495598</v>
      </c>
      <c r="J33" s="164">
        <f t="shared" si="2"/>
        <v>0.9395540765495598</v>
      </c>
      <c r="K33" s="442">
        <v>2221000000</v>
      </c>
      <c r="L33" s="159">
        <v>2870107000</v>
      </c>
      <c r="M33" s="442">
        <f>+K33</f>
        <v>2221000000</v>
      </c>
      <c r="N33" s="159">
        <f>+L33</f>
        <v>2870107000</v>
      </c>
      <c r="O33" s="166"/>
      <c r="P33" s="166"/>
    </row>
    <row r="34" spans="1:17" ht="27" customHeight="1" x14ac:dyDescent="0.35">
      <c r="A34" s="157" t="s">
        <v>165</v>
      </c>
      <c r="B34" s="158" t="s">
        <v>209</v>
      </c>
      <c r="C34" s="175">
        <f t="shared" ref="C34:C55" si="8">K34+L34</f>
        <v>3224562950</v>
      </c>
      <c r="D34" s="175">
        <f t="shared" si="7"/>
        <v>3224562950</v>
      </c>
      <c r="E34" s="161">
        <f t="shared" si="5"/>
        <v>5286188754</v>
      </c>
      <c r="F34" s="162"/>
      <c r="G34" s="163">
        <v>1527213217</v>
      </c>
      <c r="H34" s="162">
        <v>3758975537</v>
      </c>
      <c r="I34" s="164">
        <f t="shared" si="1"/>
        <v>1.6393504595715831</v>
      </c>
      <c r="J34" s="164">
        <f t="shared" si="2"/>
        <v>1.6393504595715831</v>
      </c>
      <c r="K34" s="442">
        <v>1024000000</v>
      </c>
      <c r="L34" s="159">
        <v>2200562950</v>
      </c>
      <c r="M34" s="442">
        <f t="shared" ref="M34:M47" si="9">+K34</f>
        <v>1024000000</v>
      </c>
      <c r="N34" s="159">
        <f t="shared" ref="N34:N45" si="10">+L34</f>
        <v>2200562950</v>
      </c>
      <c r="O34" s="166"/>
      <c r="P34" s="166"/>
    </row>
    <row r="35" spans="1:17" ht="27" customHeight="1" x14ac:dyDescent="0.35">
      <c r="A35" s="157" t="s">
        <v>232</v>
      </c>
      <c r="B35" s="158" t="s">
        <v>210</v>
      </c>
      <c r="C35" s="175">
        <f t="shared" si="8"/>
        <v>218032000000</v>
      </c>
      <c r="D35" s="175">
        <f t="shared" si="7"/>
        <v>218032000000</v>
      </c>
      <c r="E35" s="161">
        <f t="shared" si="5"/>
        <v>230999981448</v>
      </c>
      <c r="F35" s="162"/>
      <c r="G35" s="163">
        <v>230807591448</v>
      </c>
      <c r="H35" s="162">
        <v>192390000</v>
      </c>
      <c r="I35" s="164">
        <f t="shared" si="1"/>
        <v>1.059477422800323</v>
      </c>
      <c r="J35" s="164">
        <f t="shared" si="2"/>
        <v>1.059477422800323</v>
      </c>
      <c r="K35" s="442">
        <v>217847000000</v>
      </c>
      <c r="L35" s="159">
        <v>185000000</v>
      </c>
      <c r="M35" s="442">
        <f t="shared" si="9"/>
        <v>217847000000</v>
      </c>
      <c r="N35" s="159">
        <f t="shared" si="10"/>
        <v>185000000</v>
      </c>
      <c r="O35" s="166"/>
      <c r="P35" s="166"/>
    </row>
    <row r="36" spans="1:17" ht="27" customHeight="1" x14ac:dyDescent="0.35">
      <c r="A36" s="157" t="s">
        <v>233</v>
      </c>
      <c r="B36" s="158" t="s">
        <v>211</v>
      </c>
      <c r="C36" s="175">
        <f t="shared" si="8"/>
        <v>120000000</v>
      </c>
      <c r="D36" s="175">
        <f t="shared" si="7"/>
        <v>120000000</v>
      </c>
      <c r="E36" s="161">
        <f t="shared" si="5"/>
        <v>111225000</v>
      </c>
      <c r="F36" s="162"/>
      <c r="G36" s="163">
        <v>111225000</v>
      </c>
      <c r="H36" s="162"/>
      <c r="I36" s="164">
        <f t="shared" si="1"/>
        <v>0.926875</v>
      </c>
      <c r="J36" s="164">
        <f t="shared" si="2"/>
        <v>0.926875</v>
      </c>
      <c r="K36" s="442">
        <v>120000000</v>
      </c>
      <c r="L36" s="159"/>
      <c r="M36" s="442">
        <f t="shared" si="9"/>
        <v>120000000</v>
      </c>
      <c r="N36" s="159">
        <f t="shared" si="10"/>
        <v>0</v>
      </c>
      <c r="O36" s="166"/>
      <c r="P36" s="166"/>
    </row>
    <row r="37" spans="1:17" s="176" customFormat="1" ht="27" customHeight="1" x14ac:dyDescent="0.35">
      <c r="A37" s="157" t="s">
        <v>234</v>
      </c>
      <c r="B37" s="158" t="s">
        <v>212</v>
      </c>
      <c r="C37" s="175">
        <f t="shared" si="8"/>
        <v>44101244800</v>
      </c>
      <c r="D37" s="175">
        <f t="shared" si="7"/>
        <v>44101244800</v>
      </c>
      <c r="E37" s="161">
        <f t="shared" si="5"/>
        <v>50195689609</v>
      </c>
      <c r="F37" s="162"/>
      <c r="G37" s="163">
        <v>49206754220</v>
      </c>
      <c r="H37" s="162">
        <v>988935389</v>
      </c>
      <c r="I37" s="164">
        <f t="shared" si="1"/>
        <v>1.1381921266993353</v>
      </c>
      <c r="J37" s="164">
        <f t="shared" si="2"/>
        <v>1.1381921266993353</v>
      </c>
      <c r="K37" s="442">
        <v>43567000000</v>
      </c>
      <c r="L37" s="159">
        <v>534244800</v>
      </c>
      <c r="M37" s="442">
        <f t="shared" si="9"/>
        <v>43567000000</v>
      </c>
      <c r="N37" s="159">
        <f t="shared" si="10"/>
        <v>534244800</v>
      </c>
      <c r="O37" s="166"/>
      <c r="P37" s="166"/>
      <c r="Q37" s="167"/>
    </row>
    <row r="38" spans="1:17" ht="27" customHeight="1" x14ac:dyDescent="0.35">
      <c r="A38" s="157" t="s">
        <v>235</v>
      </c>
      <c r="B38" s="158" t="s">
        <v>213</v>
      </c>
      <c r="C38" s="175">
        <f t="shared" si="8"/>
        <v>4462000000</v>
      </c>
      <c r="D38" s="175">
        <f t="shared" si="7"/>
        <v>4462000000</v>
      </c>
      <c r="E38" s="161">
        <f t="shared" si="5"/>
        <v>4071129640</v>
      </c>
      <c r="F38" s="162"/>
      <c r="G38" s="163"/>
      <c r="H38" s="162">
        <v>4071129640</v>
      </c>
      <c r="I38" s="164">
        <f t="shared" si="1"/>
        <v>0.91240018825638725</v>
      </c>
      <c r="J38" s="164">
        <f t="shared" si="2"/>
        <v>0.91240018825638725</v>
      </c>
      <c r="K38" s="442"/>
      <c r="L38" s="442">
        <v>4462000000</v>
      </c>
      <c r="M38" s="442">
        <f t="shared" si="9"/>
        <v>0</v>
      </c>
      <c r="N38" s="159">
        <f t="shared" si="10"/>
        <v>4462000000</v>
      </c>
      <c r="O38" s="166"/>
      <c r="P38" s="166"/>
    </row>
    <row r="39" spans="1:17" ht="27" customHeight="1" x14ac:dyDescent="0.35">
      <c r="A39" s="157" t="s">
        <v>236</v>
      </c>
      <c r="B39" s="158" t="s">
        <v>215</v>
      </c>
      <c r="C39" s="175">
        <f t="shared" si="8"/>
        <v>679604000</v>
      </c>
      <c r="D39" s="175">
        <f t="shared" si="7"/>
        <v>679604000</v>
      </c>
      <c r="E39" s="161">
        <f t="shared" si="5"/>
        <v>1007973272</v>
      </c>
      <c r="F39" s="162"/>
      <c r="G39" s="162"/>
      <c r="H39" s="162">
        <v>1007973272</v>
      </c>
      <c r="I39" s="164">
        <f t="shared" si="1"/>
        <v>1.4831773679966569</v>
      </c>
      <c r="J39" s="164">
        <f t="shared" si="2"/>
        <v>1.4831773679966569</v>
      </c>
      <c r="K39" s="442"/>
      <c r="L39" s="442">
        <v>679604000</v>
      </c>
      <c r="M39" s="442">
        <f t="shared" si="9"/>
        <v>0</v>
      </c>
      <c r="N39" s="159">
        <f t="shared" si="10"/>
        <v>679604000</v>
      </c>
      <c r="O39" s="166"/>
      <c r="P39" s="166"/>
    </row>
    <row r="40" spans="1:17" ht="27" customHeight="1" x14ac:dyDescent="0.35">
      <c r="A40" s="157" t="s">
        <v>237</v>
      </c>
      <c r="B40" s="158" t="s">
        <v>217</v>
      </c>
      <c r="C40" s="175">
        <f t="shared" si="8"/>
        <v>4097000000</v>
      </c>
      <c r="D40" s="175">
        <f>M40+N40</f>
        <v>4097000000</v>
      </c>
      <c r="E40" s="161">
        <f t="shared" si="5"/>
        <v>5811851735</v>
      </c>
      <c r="F40" s="162"/>
      <c r="G40" s="163">
        <v>5495940015</v>
      </c>
      <c r="H40" s="162">
        <v>315911720</v>
      </c>
      <c r="I40" s="164">
        <f t="shared" si="1"/>
        <v>1.4185627861850134</v>
      </c>
      <c r="J40" s="164">
        <f t="shared" si="2"/>
        <v>1.4185627861850134</v>
      </c>
      <c r="K40" s="442">
        <v>3907000000</v>
      </c>
      <c r="L40" s="442">
        <v>190000000</v>
      </c>
      <c r="M40" s="442">
        <f t="shared" si="9"/>
        <v>3907000000</v>
      </c>
      <c r="N40" s="159">
        <f t="shared" si="10"/>
        <v>190000000</v>
      </c>
      <c r="O40" s="166"/>
      <c r="P40" s="166"/>
    </row>
    <row r="41" spans="1:17" ht="27" customHeight="1" x14ac:dyDescent="0.35">
      <c r="A41" s="157" t="s">
        <v>238</v>
      </c>
      <c r="B41" s="158" t="s">
        <v>219</v>
      </c>
      <c r="C41" s="175">
        <f t="shared" si="8"/>
        <v>10583000000</v>
      </c>
      <c r="D41" s="175">
        <f t="shared" si="7"/>
        <v>10583000000</v>
      </c>
      <c r="E41" s="161">
        <f t="shared" si="5"/>
        <v>9770228627</v>
      </c>
      <c r="F41" s="162"/>
      <c r="G41" s="163">
        <v>7596133427</v>
      </c>
      <c r="H41" s="162">
        <v>2174095200</v>
      </c>
      <c r="I41" s="164">
        <f t="shared" si="1"/>
        <v>0.92320028602475668</v>
      </c>
      <c r="J41" s="164">
        <f t="shared" si="2"/>
        <v>0.92320028602475668</v>
      </c>
      <c r="K41" s="442">
        <v>8870000000</v>
      </c>
      <c r="L41" s="159">
        <v>1713000000</v>
      </c>
      <c r="M41" s="442">
        <f t="shared" si="9"/>
        <v>8870000000</v>
      </c>
      <c r="N41" s="159">
        <f t="shared" si="10"/>
        <v>1713000000</v>
      </c>
      <c r="O41" s="166"/>
      <c r="P41" s="166"/>
    </row>
    <row r="42" spans="1:17" ht="27" customHeight="1" x14ac:dyDescent="0.35">
      <c r="A42" s="157" t="s">
        <v>239</v>
      </c>
      <c r="B42" s="158" t="s">
        <v>221</v>
      </c>
      <c r="C42" s="175">
        <f t="shared" si="8"/>
        <v>27056000000</v>
      </c>
      <c r="D42" s="175">
        <f t="shared" si="7"/>
        <v>27056000000</v>
      </c>
      <c r="E42" s="161">
        <f t="shared" si="5"/>
        <v>18587051629</v>
      </c>
      <c r="F42" s="162"/>
      <c r="G42" s="163">
        <v>13492879238</v>
      </c>
      <c r="H42" s="162">
        <v>5094172391</v>
      </c>
      <c r="I42" s="164">
        <f t="shared" si="1"/>
        <v>0.68698446292874038</v>
      </c>
      <c r="J42" s="164">
        <f t="shared" si="2"/>
        <v>0.68698446292874038</v>
      </c>
      <c r="K42" s="442">
        <v>23392000000</v>
      </c>
      <c r="L42" s="159">
        <v>3664000000</v>
      </c>
      <c r="M42" s="442">
        <f t="shared" si="9"/>
        <v>23392000000</v>
      </c>
      <c r="N42" s="159">
        <f t="shared" si="10"/>
        <v>3664000000</v>
      </c>
      <c r="O42" s="166"/>
      <c r="P42" s="166"/>
    </row>
    <row r="43" spans="1:17" ht="40.5" customHeight="1" x14ac:dyDescent="0.35">
      <c r="A43" s="157" t="s">
        <v>240</v>
      </c>
      <c r="B43" s="158" t="s">
        <v>223</v>
      </c>
      <c r="C43" s="175">
        <f t="shared" si="8"/>
        <v>108396594250</v>
      </c>
      <c r="D43" s="175">
        <f t="shared" si="7"/>
        <v>108396594250</v>
      </c>
      <c r="E43" s="161">
        <f t="shared" si="5"/>
        <v>135663408457</v>
      </c>
      <c r="F43" s="162"/>
      <c r="G43" s="163">
        <v>47412132274</v>
      </c>
      <c r="H43" s="162">
        <v>88251276183</v>
      </c>
      <c r="I43" s="164">
        <f t="shared" si="1"/>
        <v>1.2515467796350992</v>
      </c>
      <c r="J43" s="164">
        <f t="shared" si="2"/>
        <v>1.2515467796350992</v>
      </c>
      <c r="K43" s="442">
        <f>39277000000+353000000</f>
        <v>39630000000</v>
      </c>
      <c r="L43" s="159">
        <v>68766594250</v>
      </c>
      <c r="M43" s="442">
        <f t="shared" si="9"/>
        <v>39630000000</v>
      </c>
      <c r="N43" s="159">
        <f t="shared" si="10"/>
        <v>68766594250</v>
      </c>
      <c r="O43" s="166"/>
      <c r="P43" s="166"/>
    </row>
    <row r="44" spans="1:17" ht="27" customHeight="1" x14ac:dyDescent="0.35">
      <c r="A44" s="177" t="s">
        <v>241</v>
      </c>
      <c r="B44" s="178" t="s">
        <v>225</v>
      </c>
      <c r="C44" s="175">
        <f t="shared" si="8"/>
        <v>40063887000</v>
      </c>
      <c r="D44" s="175">
        <f t="shared" si="7"/>
        <v>40063887000</v>
      </c>
      <c r="E44" s="161">
        <f t="shared" si="5"/>
        <v>52353964664</v>
      </c>
      <c r="F44" s="162"/>
      <c r="G44" s="163">
        <v>49786017848</v>
      </c>
      <c r="H44" s="162">
        <v>2567946816</v>
      </c>
      <c r="I44" s="164">
        <f t="shared" si="1"/>
        <v>1.3067619890201867</v>
      </c>
      <c r="J44" s="164">
        <f t="shared" si="2"/>
        <v>1.3067619890201867</v>
      </c>
      <c r="K44" s="442">
        <v>37550000000</v>
      </c>
      <c r="L44" s="159">
        <v>2513887000</v>
      </c>
      <c r="M44" s="442">
        <f t="shared" si="9"/>
        <v>37550000000</v>
      </c>
      <c r="N44" s="159">
        <f t="shared" si="10"/>
        <v>2513887000</v>
      </c>
      <c r="O44" s="166"/>
      <c r="P44" s="166"/>
    </row>
    <row r="45" spans="1:17" ht="27" customHeight="1" x14ac:dyDescent="0.35">
      <c r="A45" s="157" t="s">
        <v>242</v>
      </c>
      <c r="B45" s="158" t="s">
        <v>243</v>
      </c>
      <c r="C45" s="175">
        <f t="shared" si="8"/>
        <v>2182000000</v>
      </c>
      <c r="D45" s="175">
        <f t="shared" si="7"/>
        <v>2182000000</v>
      </c>
      <c r="E45" s="161">
        <f t="shared" si="5"/>
        <v>15466318760</v>
      </c>
      <c r="F45" s="179"/>
      <c r="G45" s="161">
        <v>15466318760</v>
      </c>
      <c r="H45" s="161"/>
      <c r="I45" s="164">
        <f t="shared" si="1"/>
        <v>7.0881387534372138</v>
      </c>
      <c r="J45" s="164">
        <f t="shared" si="2"/>
        <v>7.0881387534372138</v>
      </c>
      <c r="K45" s="442">
        <v>2182000000</v>
      </c>
      <c r="L45" s="159"/>
      <c r="M45" s="442">
        <f t="shared" si="9"/>
        <v>2182000000</v>
      </c>
      <c r="N45" s="159">
        <f t="shared" si="10"/>
        <v>0</v>
      </c>
      <c r="O45" s="166"/>
      <c r="P45" s="166"/>
    </row>
    <row r="46" spans="1:17" s="182" customFormat="1" ht="27" customHeight="1" x14ac:dyDescent="0.35">
      <c r="A46" s="149" t="s">
        <v>153</v>
      </c>
      <c r="B46" s="154" t="s">
        <v>244</v>
      </c>
      <c r="C46" s="150">
        <f t="shared" si="8"/>
        <v>0</v>
      </c>
      <c r="D46" s="150">
        <f t="shared" si="7"/>
        <v>0</v>
      </c>
      <c r="E46" s="171">
        <f t="shared" si="5"/>
        <v>0</v>
      </c>
      <c r="F46" s="180"/>
      <c r="G46" s="180"/>
      <c r="H46" s="180"/>
      <c r="I46" s="151"/>
      <c r="J46" s="151"/>
      <c r="K46" s="446"/>
      <c r="L46" s="155"/>
      <c r="M46" s="446"/>
      <c r="N46" s="155"/>
      <c r="O46" s="181"/>
      <c r="P46" s="181"/>
    </row>
    <row r="47" spans="1:17" s="182" customFormat="1" ht="27" customHeight="1" x14ac:dyDescent="0.35">
      <c r="A47" s="149" t="s">
        <v>155</v>
      </c>
      <c r="B47" s="154" t="s">
        <v>245</v>
      </c>
      <c r="C47" s="150">
        <f t="shared" si="8"/>
        <v>27159000000</v>
      </c>
      <c r="D47" s="150">
        <f t="shared" si="7"/>
        <v>27159000000</v>
      </c>
      <c r="E47" s="171">
        <f t="shared" si="5"/>
        <v>0</v>
      </c>
      <c r="F47" s="172"/>
      <c r="G47" s="172"/>
      <c r="H47" s="172"/>
      <c r="I47" s="151"/>
      <c r="J47" s="151"/>
      <c r="K47" s="446">
        <v>21392000000</v>
      </c>
      <c r="L47" s="155">
        <v>5767000000</v>
      </c>
      <c r="M47" s="446">
        <f t="shared" si="9"/>
        <v>21392000000</v>
      </c>
      <c r="N47" s="155">
        <f>+L47</f>
        <v>5767000000</v>
      </c>
      <c r="O47" s="181"/>
      <c r="P47" s="181"/>
    </row>
    <row r="48" spans="1:17" s="153" customFormat="1" ht="27" customHeight="1" x14ac:dyDescent="0.35">
      <c r="A48" s="149" t="s">
        <v>159</v>
      </c>
      <c r="B48" s="154" t="s">
        <v>246</v>
      </c>
      <c r="C48" s="150">
        <f t="shared" si="8"/>
        <v>0</v>
      </c>
      <c r="D48" s="150">
        <f t="shared" si="7"/>
        <v>0</v>
      </c>
      <c r="E48" s="171">
        <f>+F48+G48+H48</f>
        <v>171333479503</v>
      </c>
      <c r="F48" s="183"/>
      <c r="G48" s="184">
        <v>88672805719</v>
      </c>
      <c r="H48" s="183">
        <v>82660673784</v>
      </c>
      <c r="I48" s="151"/>
      <c r="J48" s="151"/>
      <c r="K48" s="446">
        <v>0</v>
      </c>
      <c r="L48" s="155"/>
      <c r="M48" s="446">
        <v>0</v>
      </c>
      <c r="N48" s="155"/>
      <c r="O48" s="152"/>
      <c r="P48" s="152"/>
    </row>
    <row r="49" spans="1:16" s="153" customFormat="1" ht="42" customHeight="1" x14ac:dyDescent="0.35">
      <c r="A49" s="149" t="s">
        <v>247</v>
      </c>
      <c r="B49" s="154" t="s">
        <v>248</v>
      </c>
      <c r="C49" s="444"/>
      <c r="D49" s="444"/>
      <c r="E49" s="171">
        <f t="shared" si="5"/>
        <v>0</v>
      </c>
      <c r="F49" s="185"/>
      <c r="G49" s="186"/>
      <c r="H49" s="185"/>
      <c r="I49" s="151"/>
      <c r="J49" s="151"/>
      <c r="K49" s="446"/>
      <c r="L49" s="155"/>
      <c r="M49" s="446"/>
      <c r="N49" s="155"/>
      <c r="O49" s="152"/>
      <c r="P49" s="152"/>
    </row>
    <row r="50" spans="1:16" s="153" customFormat="1" ht="38.25" customHeight="1" x14ac:dyDescent="0.35">
      <c r="A50" s="149" t="s">
        <v>62</v>
      </c>
      <c r="B50" s="154" t="s">
        <v>249</v>
      </c>
      <c r="C50" s="150">
        <f>+C51+C52</f>
        <v>45588000000</v>
      </c>
      <c r="D50" s="150">
        <f>+D51+D52</f>
        <v>45588000000</v>
      </c>
      <c r="E50" s="171">
        <f>+E51+E52</f>
        <v>165340917554</v>
      </c>
      <c r="F50" s="171"/>
      <c r="G50" s="171">
        <f>+G51+G52</f>
        <v>165340917554</v>
      </c>
      <c r="H50" s="171">
        <v>0</v>
      </c>
      <c r="I50" s="151"/>
      <c r="J50" s="151"/>
      <c r="K50" s="445">
        <f>K51+K52</f>
        <v>0</v>
      </c>
      <c r="L50" s="150">
        <f>L51+L52</f>
        <v>0</v>
      </c>
      <c r="M50" s="445">
        <f>M51+M52</f>
        <v>45588000000</v>
      </c>
      <c r="N50" s="150">
        <f>N51+N52</f>
        <v>0</v>
      </c>
      <c r="O50" s="152"/>
      <c r="P50" s="152"/>
    </row>
    <row r="51" spans="1:16" s="153" customFormat="1" ht="40.5" customHeight="1" x14ac:dyDescent="0.35">
      <c r="A51" s="157">
        <v>1</v>
      </c>
      <c r="B51" s="158" t="s">
        <v>250</v>
      </c>
      <c r="C51" s="175">
        <f t="shared" si="8"/>
        <v>0</v>
      </c>
      <c r="D51" s="150"/>
      <c r="E51" s="161">
        <f t="shared" si="5"/>
        <v>83736000000</v>
      </c>
      <c r="F51" s="162"/>
      <c r="G51" s="163">
        <v>83736000000</v>
      </c>
      <c r="H51" s="162"/>
      <c r="I51" s="164"/>
      <c r="J51" s="164"/>
      <c r="K51" s="442"/>
      <c r="L51" s="159"/>
      <c r="M51" s="442">
        <v>45588000000</v>
      </c>
      <c r="N51" s="159"/>
      <c r="O51" s="152"/>
      <c r="P51" s="152"/>
    </row>
    <row r="52" spans="1:16" s="153" customFormat="1" ht="32.25" customHeight="1" x14ac:dyDescent="0.35">
      <c r="A52" s="157">
        <v>2</v>
      </c>
      <c r="B52" s="158" t="s">
        <v>180</v>
      </c>
      <c r="C52" s="175">
        <f>+C53</f>
        <v>45588000000</v>
      </c>
      <c r="D52" s="175">
        <f>+D53</f>
        <v>45588000000</v>
      </c>
      <c r="E52" s="161">
        <f t="shared" si="5"/>
        <v>81604917554</v>
      </c>
      <c r="F52" s="162"/>
      <c r="G52" s="163">
        <f>+G53+G54</f>
        <v>81604917554</v>
      </c>
      <c r="H52" s="162"/>
      <c r="I52" s="164"/>
      <c r="J52" s="164"/>
      <c r="K52" s="442"/>
      <c r="L52" s="159"/>
      <c r="M52" s="442"/>
      <c r="N52" s="159"/>
      <c r="O52" s="152"/>
      <c r="P52" s="152"/>
    </row>
    <row r="53" spans="1:16" ht="38.25" customHeight="1" x14ac:dyDescent="0.35">
      <c r="A53" s="157"/>
      <c r="B53" s="187" t="s">
        <v>251</v>
      </c>
      <c r="C53" s="444">
        <f>8488000000+37100000000</f>
        <v>45588000000</v>
      </c>
      <c r="D53" s="444">
        <f>8488000000+37100000000</f>
        <v>45588000000</v>
      </c>
      <c r="E53" s="161">
        <f t="shared" si="5"/>
        <v>81604917554</v>
      </c>
      <c r="F53" s="188"/>
      <c r="G53" s="189">
        <v>81604917554</v>
      </c>
      <c r="H53" s="188"/>
      <c r="I53" s="164"/>
      <c r="J53" s="164"/>
      <c r="K53" s="453"/>
      <c r="L53" s="190"/>
      <c r="M53" s="453"/>
      <c r="N53" s="190"/>
      <c r="O53" s="166"/>
      <c r="P53" s="166"/>
    </row>
    <row r="54" spans="1:16" ht="38.25" customHeight="1" x14ac:dyDescent="0.35">
      <c r="A54" s="157"/>
      <c r="B54" s="187" t="s">
        <v>252</v>
      </c>
      <c r="C54" s="175">
        <f t="shared" si="8"/>
        <v>0</v>
      </c>
      <c r="D54" s="150">
        <f t="shared" si="7"/>
        <v>0</v>
      </c>
      <c r="E54" s="161">
        <f t="shared" si="5"/>
        <v>0</v>
      </c>
      <c r="F54" s="191"/>
      <c r="G54" s="191"/>
      <c r="H54" s="191"/>
      <c r="I54" s="164"/>
      <c r="J54" s="164"/>
      <c r="K54" s="453"/>
      <c r="L54" s="190"/>
      <c r="M54" s="453"/>
      <c r="N54" s="190"/>
      <c r="O54" s="166"/>
      <c r="P54" s="166"/>
    </row>
    <row r="55" spans="1:16" s="182" customFormat="1" ht="38.25" customHeight="1" x14ac:dyDescent="0.35">
      <c r="A55" s="149" t="s">
        <v>174</v>
      </c>
      <c r="B55" s="154" t="s">
        <v>253</v>
      </c>
      <c r="C55" s="150">
        <f t="shared" si="8"/>
        <v>0</v>
      </c>
      <c r="D55" s="150">
        <f t="shared" si="7"/>
        <v>0</v>
      </c>
      <c r="E55" s="171">
        <f t="shared" si="5"/>
        <v>0</v>
      </c>
      <c r="F55" s="185"/>
      <c r="G55" s="185"/>
      <c r="H55" s="185"/>
      <c r="I55" s="151"/>
      <c r="J55" s="151"/>
      <c r="K55" s="446"/>
      <c r="L55" s="155"/>
      <c r="M55" s="446"/>
      <c r="N55" s="155"/>
      <c r="O55" s="181"/>
      <c r="P55" s="181"/>
    </row>
    <row r="56" spans="1:16" ht="9" customHeight="1" x14ac:dyDescent="0.35">
      <c r="A56" s="192"/>
      <c r="E56" s="127"/>
      <c r="G56" s="193"/>
    </row>
    <row r="57" spans="1:16" ht="19.5" customHeight="1" x14ac:dyDescent="0.35">
      <c r="A57" s="999" t="s">
        <v>3062</v>
      </c>
      <c r="B57" s="999"/>
      <c r="C57" s="999"/>
      <c r="D57" s="1001" t="str">
        <f>+'TT342- Biểu 61-ok'!D132</f>
        <v>Ngày 10 tháng 4 năm 2025</v>
      </c>
      <c r="E57" s="1001"/>
      <c r="F57" s="1001"/>
      <c r="G57" s="1001" t="str">
        <f>+D57</f>
        <v>Ngày 10 tháng 4 năm 2025</v>
      </c>
      <c r="H57" s="1001"/>
      <c r="I57" s="1001"/>
      <c r="J57" s="1001"/>
    </row>
    <row r="58" spans="1:16" ht="19.5" customHeight="1" x14ac:dyDescent="0.35">
      <c r="A58" s="1002" t="str">
        <f>+'TT342- Biểu 61-ok'!A133</f>
        <v>KHO BẠC NHÀ NƯỚC KHU VỰC IV</v>
      </c>
      <c r="B58" s="1002"/>
      <c r="C58" s="1002"/>
      <c r="D58" s="1003" t="s">
        <v>40</v>
      </c>
      <c r="E58" s="1003"/>
      <c r="F58" s="1003"/>
      <c r="G58" s="1003" t="s">
        <v>41</v>
      </c>
      <c r="H58" s="1003"/>
      <c r="I58" s="1003"/>
      <c r="J58" s="1003"/>
    </row>
    <row r="59" spans="1:16" ht="19.5" customHeight="1" x14ac:dyDescent="0.4">
      <c r="A59" s="1000"/>
      <c r="B59" s="1000"/>
      <c r="C59" s="458"/>
      <c r="D59" s="1003" t="s">
        <v>42</v>
      </c>
      <c r="E59" s="1003"/>
      <c r="F59" s="1003"/>
      <c r="G59" s="1003" t="s">
        <v>43</v>
      </c>
      <c r="H59" s="1003"/>
      <c r="I59" s="1003"/>
      <c r="J59" s="1003"/>
    </row>
    <row r="60" spans="1:16" ht="19" x14ac:dyDescent="0.4">
      <c r="D60" s="117"/>
      <c r="E60" s="117"/>
      <c r="F60" s="117"/>
      <c r="G60" s="117"/>
      <c r="H60" s="117"/>
      <c r="I60" s="196"/>
      <c r="J60" s="196"/>
    </row>
    <row r="61" spans="1:16" ht="19" x14ac:dyDescent="0.4">
      <c r="D61" s="117"/>
      <c r="E61" s="117"/>
      <c r="F61" s="117"/>
      <c r="G61" s="117"/>
      <c r="H61" s="117"/>
      <c r="I61" s="196"/>
      <c r="J61" s="196"/>
    </row>
    <row r="62" spans="1:16" ht="19" x14ac:dyDescent="0.35">
      <c r="D62" s="123"/>
      <c r="E62" s="123"/>
      <c r="F62" s="123"/>
      <c r="G62" s="123"/>
      <c r="H62" s="124"/>
      <c r="I62" s="124"/>
      <c r="J62" s="124"/>
    </row>
    <row r="63" spans="1:16" ht="48.75" customHeight="1" x14ac:dyDescent="0.4">
      <c r="D63" s="123"/>
      <c r="E63" s="123"/>
      <c r="F63" s="123"/>
      <c r="G63" s="123"/>
      <c r="H63" s="125"/>
      <c r="I63" s="124"/>
      <c r="J63" s="197"/>
    </row>
    <row r="64" spans="1:16" ht="19" x14ac:dyDescent="0.4">
      <c r="D64" s="1004" t="s">
        <v>44</v>
      </c>
      <c r="E64" s="1004"/>
      <c r="F64" s="1004"/>
      <c r="G64" s="1004" t="s">
        <v>46</v>
      </c>
      <c r="H64" s="1004"/>
      <c r="I64" s="1004"/>
      <c r="J64" s="1004"/>
    </row>
    <row r="68" spans="7:7" x14ac:dyDescent="0.35">
      <c r="G68" s="179"/>
    </row>
  </sheetData>
  <mergeCells count="29">
    <mergeCell ref="D64:F64"/>
    <mergeCell ref="G64:J64"/>
    <mergeCell ref="D58:F58"/>
    <mergeCell ref="G58:J58"/>
    <mergeCell ref="A59:B59"/>
    <mergeCell ref="D59:F59"/>
    <mergeCell ref="G59:J59"/>
    <mergeCell ref="A58:C58"/>
    <mergeCell ref="K9:N9"/>
    <mergeCell ref="K10:L10"/>
    <mergeCell ref="M10:N10"/>
    <mergeCell ref="D57:F57"/>
    <mergeCell ref="G57:J57"/>
    <mergeCell ref="A57:C57"/>
    <mergeCell ref="A5:J5"/>
    <mergeCell ref="A6:J6"/>
    <mergeCell ref="A7:J7"/>
    <mergeCell ref="H8:J8"/>
    <mergeCell ref="A9:A10"/>
    <mergeCell ref="B9:B10"/>
    <mergeCell ref="C9:D9"/>
    <mergeCell ref="E9:H9"/>
    <mergeCell ref="I9:J9"/>
    <mergeCell ref="A4:B4"/>
    <mergeCell ref="A1:B1"/>
    <mergeCell ref="H1:J1"/>
    <mergeCell ref="A2:B2"/>
    <mergeCell ref="A3:B3"/>
    <mergeCell ref="H3:J3"/>
  </mergeCells>
  <pageMargins left="0.6" right="0.35" top="0.54" bottom="0.39" header="0.3" footer="0.3"/>
  <pageSetup paperSize="9" scale="80" orientation="landscape" r:id="rId1"/>
  <headerFooter>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3"/>
  <sheetViews>
    <sheetView showGridLines="0" topLeftCell="A391" workbookViewId="0">
      <selection activeCell="D402" sqref="D402"/>
    </sheetView>
  </sheetViews>
  <sheetFormatPr defaultColWidth="8.81640625" defaultRowHeight="14.5" x14ac:dyDescent="0.35"/>
  <cols>
    <col min="1" max="1" width="6.7265625" style="496" customWidth="1"/>
    <col min="2" max="2" width="7.26953125" style="496" customWidth="1"/>
    <col min="3" max="3" width="6" style="496" customWidth="1"/>
    <col min="4" max="4" width="9" style="496" customWidth="1"/>
    <col min="5" max="5" width="17.81640625" style="496" customWidth="1"/>
    <col min="6" max="6" width="14.453125" style="496" customWidth="1"/>
    <col min="7" max="7" width="14.7265625" style="496" customWidth="1"/>
    <col min="8" max="8" width="15.26953125" style="496" customWidth="1"/>
    <col min="9" max="9" width="14.26953125" style="496" customWidth="1"/>
    <col min="10" max="16384" width="8.81640625" style="496"/>
  </cols>
  <sheetData>
    <row r="1" spans="1:9" s="512" customFormat="1" ht="20.5" customHeight="1" x14ac:dyDescent="0.35">
      <c r="A1" s="1021" t="s">
        <v>49</v>
      </c>
      <c r="B1" s="1021"/>
      <c r="C1" s="1021"/>
      <c r="D1" s="1021"/>
      <c r="E1" s="1021"/>
      <c r="H1" s="1020" t="s">
        <v>3055</v>
      </c>
      <c r="I1" s="1020"/>
    </row>
    <row r="2" spans="1:9" s="512" customFormat="1" ht="17.5" customHeight="1" x14ac:dyDescent="0.35">
      <c r="A2" s="1020" t="s">
        <v>2352</v>
      </c>
      <c r="B2" s="1020"/>
      <c r="C2" s="1020"/>
      <c r="D2" s="1020"/>
      <c r="E2" s="1020"/>
      <c r="G2" s="1022" t="s">
        <v>3054</v>
      </c>
      <c r="H2" s="1023"/>
      <c r="I2" s="1023"/>
    </row>
    <row r="3" spans="1:9" s="512" customFormat="1" ht="13.15" customHeight="1" x14ac:dyDescent="0.35">
      <c r="G3" s="1023"/>
      <c r="H3" s="1023"/>
      <c r="I3" s="1023"/>
    </row>
    <row r="4" spans="1:9" s="512" customFormat="1" ht="22.9" hidden="1" customHeight="1" x14ac:dyDescent="0.35">
      <c r="A4" s="1020" t="s">
        <v>3056</v>
      </c>
      <c r="B4" s="1020"/>
      <c r="C4" s="1020"/>
      <c r="D4" s="1020"/>
      <c r="E4" s="1020"/>
      <c r="H4" s="1020" t="s">
        <v>3055</v>
      </c>
      <c r="I4" s="1020"/>
    </row>
    <row r="5" spans="1:9" s="512" customFormat="1" ht="19.149999999999999" hidden="1" customHeight="1" x14ac:dyDescent="0.35">
      <c r="A5" s="1020" t="s">
        <v>2</v>
      </c>
      <c r="B5" s="1020"/>
      <c r="C5" s="1020"/>
      <c r="D5" s="1020"/>
      <c r="E5" s="1020"/>
    </row>
    <row r="6" spans="1:9" s="497" customFormat="1" ht="34.9" customHeight="1" x14ac:dyDescent="0.3">
      <c r="A6" s="1024" t="s">
        <v>275</v>
      </c>
      <c r="B6" s="1024"/>
      <c r="C6" s="1024"/>
      <c r="D6" s="1024"/>
      <c r="E6" s="1024"/>
      <c r="F6" s="1024"/>
      <c r="G6" s="1024"/>
      <c r="H6" s="1024"/>
      <c r="I6" s="1024"/>
    </row>
    <row r="7" spans="1:9" s="497" customFormat="1" ht="18.649999999999999" hidden="1" customHeight="1" x14ac:dyDescent="0.3">
      <c r="A7" s="1025" t="str">
        <f>'TT342- Biểu 66'!A6</f>
        <v>(Kèm theo Báo cáo số 25/BC-TCKH ngày 26/02/2025 của phòng Tài chính- Kế hoạch huyện)</v>
      </c>
      <c r="B7" s="1025"/>
      <c r="C7" s="1025"/>
      <c r="D7" s="1025"/>
      <c r="E7" s="1025"/>
      <c r="F7" s="1025"/>
      <c r="G7" s="1025"/>
      <c r="H7" s="1025"/>
      <c r="I7" s="1025"/>
    </row>
    <row r="8" spans="1:9" s="497" customFormat="1" ht="18.649999999999999" hidden="1" customHeight="1" x14ac:dyDescent="0.3">
      <c r="A8" s="1025" t="str">
        <f>'TT342- Biểu 66'!A7</f>
        <v>(Kèm theo Báo cáo số 228/BC-UBND ngày 13/5/2025 của UBND huyện Phù Cừ)</v>
      </c>
      <c r="B8" s="1025"/>
      <c r="C8" s="1025"/>
      <c r="D8" s="1025"/>
      <c r="E8" s="1025"/>
      <c r="F8" s="1025"/>
      <c r="G8" s="1025"/>
      <c r="H8" s="1025"/>
      <c r="I8" s="1025"/>
    </row>
    <row r="9" spans="1:9" s="497" customFormat="1" ht="18" customHeight="1" x14ac:dyDescent="0.3">
      <c r="A9" s="511"/>
      <c r="B9" s="511"/>
      <c r="C9" s="511"/>
      <c r="D9" s="511"/>
      <c r="E9" s="511"/>
      <c r="F9" s="511"/>
      <c r="G9" s="511"/>
      <c r="H9" s="1028" t="s">
        <v>255</v>
      </c>
      <c r="I9" s="1028"/>
    </row>
    <row r="10" spans="1:9" x14ac:dyDescent="0.35">
      <c r="A10" s="510" t="s">
        <v>256</v>
      </c>
      <c r="B10" s="510" t="s">
        <v>257</v>
      </c>
      <c r="C10" s="510" t="s">
        <v>258</v>
      </c>
      <c r="D10" s="510" t="s">
        <v>259</v>
      </c>
      <c r="E10" s="510" t="s">
        <v>260</v>
      </c>
      <c r="F10" s="510" t="s">
        <v>261</v>
      </c>
      <c r="G10" s="510" t="s">
        <v>262</v>
      </c>
      <c r="H10" s="510" t="s">
        <v>263</v>
      </c>
      <c r="I10" s="510" t="s">
        <v>264</v>
      </c>
    </row>
    <row r="11" spans="1:9" s="516" customFormat="1" x14ac:dyDescent="0.35">
      <c r="A11" s="515" t="s">
        <v>265</v>
      </c>
      <c r="B11" s="515" t="s">
        <v>266</v>
      </c>
      <c r="C11" s="515" t="s">
        <v>267</v>
      </c>
      <c r="D11" s="515" t="s">
        <v>268</v>
      </c>
      <c r="E11" s="515" t="s">
        <v>269</v>
      </c>
      <c r="F11" s="515" t="s">
        <v>270</v>
      </c>
      <c r="G11" s="515">
        <v>7</v>
      </c>
      <c r="H11" s="515">
        <v>8</v>
      </c>
      <c r="I11" s="515">
        <v>9</v>
      </c>
    </row>
    <row r="12" spans="1:9" s="501" customFormat="1" ht="21.65" customHeight="1" x14ac:dyDescent="0.35">
      <c r="A12" s="1026" t="s">
        <v>271</v>
      </c>
      <c r="B12" s="1027"/>
      <c r="C12" s="1027"/>
      <c r="D12" s="1027"/>
      <c r="E12" s="500" t="s">
        <v>2353</v>
      </c>
      <c r="F12" s="500" t="s">
        <v>2354</v>
      </c>
      <c r="G12" s="500" t="s">
        <v>2355</v>
      </c>
      <c r="H12" s="500" t="s">
        <v>2356</v>
      </c>
      <c r="I12" s="500" t="s">
        <v>2357</v>
      </c>
    </row>
    <row r="13" spans="1:9" s="501" customFormat="1" ht="21.65" customHeight="1" x14ac:dyDescent="0.35">
      <c r="A13" s="502"/>
      <c r="B13" s="502" t="s">
        <v>2358</v>
      </c>
      <c r="C13" s="502" t="s">
        <v>272</v>
      </c>
      <c r="D13" s="502" t="s">
        <v>272</v>
      </c>
      <c r="E13" s="503" t="s">
        <v>2359</v>
      </c>
      <c r="F13" s="503" t="s">
        <v>2359</v>
      </c>
      <c r="G13" s="503" t="s">
        <v>272</v>
      </c>
      <c r="H13" s="503" t="s">
        <v>272</v>
      </c>
      <c r="I13" s="503" t="s">
        <v>272</v>
      </c>
    </row>
    <row r="14" spans="1:9" s="501" customFormat="1" ht="21.65" customHeight="1" x14ac:dyDescent="0.35">
      <c r="A14" s="504"/>
      <c r="B14" s="504" t="s">
        <v>272</v>
      </c>
      <c r="C14" s="504" t="s">
        <v>2360</v>
      </c>
      <c r="D14" s="504" t="s">
        <v>272</v>
      </c>
      <c r="E14" s="505" t="s">
        <v>2361</v>
      </c>
      <c r="F14" s="505" t="s">
        <v>2361</v>
      </c>
      <c r="G14" s="505" t="s">
        <v>272</v>
      </c>
      <c r="H14" s="505" t="s">
        <v>272</v>
      </c>
      <c r="I14" s="505" t="s">
        <v>272</v>
      </c>
    </row>
    <row r="15" spans="1:9" s="501" customFormat="1" ht="21.65" customHeight="1" x14ac:dyDescent="0.35">
      <c r="A15" s="504"/>
      <c r="B15" s="504" t="s">
        <v>272</v>
      </c>
      <c r="C15" s="504" t="s">
        <v>272</v>
      </c>
      <c r="D15" s="504" t="s">
        <v>2362</v>
      </c>
      <c r="E15" s="505" t="s">
        <v>2361</v>
      </c>
      <c r="F15" s="505" t="s">
        <v>2361</v>
      </c>
      <c r="G15" s="505" t="s">
        <v>272</v>
      </c>
      <c r="H15" s="505" t="s">
        <v>272</v>
      </c>
      <c r="I15" s="505" t="s">
        <v>272</v>
      </c>
    </row>
    <row r="16" spans="1:9" s="501" customFormat="1" ht="21.65" customHeight="1" x14ac:dyDescent="0.35">
      <c r="A16" s="504"/>
      <c r="B16" s="504" t="s">
        <v>272</v>
      </c>
      <c r="C16" s="504" t="s">
        <v>2363</v>
      </c>
      <c r="D16" s="504" t="s">
        <v>272</v>
      </c>
      <c r="E16" s="505" t="s">
        <v>2364</v>
      </c>
      <c r="F16" s="505" t="s">
        <v>2364</v>
      </c>
      <c r="G16" s="505" t="s">
        <v>272</v>
      </c>
      <c r="H16" s="505" t="s">
        <v>272</v>
      </c>
      <c r="I16" s="505" t="s">
        <v>272</v>
      </c>
    </row>
    <row r="17" spans="1:9" s="501" customFormat="1" ht="21.65" customHeight="1" x14ac:dyDescent="0.35">
      <c r="A17" s="504"/>
      <c r="B17" s="504" t="s">
        <v>272</v>
      </c>
      <c r="C17" s="504" t="s">
        <v>272</v>
      </c>
      <c r="D17" s="504" t="s">
        <v>2365</v>
      </c>
      <c r="E17" s="505" t="s">
        <v>2366</v>
      </c>
      <c r="F17" s="505" t="s">
        <v>2366</v>
      </c>
      <c r="G17" s="505" t="s">
        <v>272</v>
      </c>
      <c r="H17" s="505" t="s">
        <v>272</v>
      </c>
      <c r="I17" s="505" t="s">
        <v>272</v>
      </c>
    </row>
    <row r="18" spans="1:9" s="501" customFormat="1" ht="21.65" customHeight="1" x14ac:dyDescent="0.35">
      <c r="A18" s="504"/>
      <c r="B18" s="504" t="s">
        <v>272</v>
      </c>
      <c r="C18" s="504" t="s">
        <v>272</v>
      </c>
      <c r="D18" s="504" t="s">
        <v>2367</v>
      </c>
      <c r="E18" s="505" t="s">
        <v>2368</v>
      </c>
      <c r="F18" s="505" t="s">
        <v>2368</v>
      </c>
      <c r="G18" s="505" t="s">
        <v>272</v>
      </c>
      <c r="H18" s="505" t="s">
        <v>272</v>
      </c>
      <c r="I18" s="505" t="s">
        <v>272</v>
      </c>
    </row>
    <row r="19" spans="1:9" s="501" customFormat="1" ht="21.65" customHeight="1" x14ac:dyDescent="0.35">
      <c r="A19" s="504"/>
      <c r="B19" s="504" t="s">
        <v>272</v>
      </c>
      <c r="C19" s="504" t="s">
        <v>273</v>
      </c>
      <c r="D19" s="504" t="s">
        <v>272</v>
      </c>
      <c r="E19" s="505" t="s">
        <v>2369</v>
      </c>
      <c r="F19" s="505" t="s">
        <v>2369</v>
      </c>
      <c r="G19" s="505" t="s">
        <v>272</v>
      </c>
      <c r="H19" s="505" t="s">
        <v>272</v>
      </c>
      <c r="I19" s="505" t="s">
        <v>272</v>
      </c>
    </row>
    <row r="20" spans="1:9" s="501" customFormat="1" ht="21.65" customHeight="1" x14ac:dyDescent="0.35">
      <c r="A20" s="504"/>
      <c r="B20" s="504" t="s">
        <v>272</v>
      </c>
      <c r="C20" s="504" t="s">
        <v>272</v>
      </c>
      <c r="D20" s="504" t="s">
        <v>2370</v>
      </c>
      <c r="E20" s="505" t="s">
        <v>2369</v>
      </c>
      <c r="F20" s="505" t="s">
        <v>2369</v>
      </c>
      <c r="G20" s="505" t="s">
        <v>272</v>
      </c>
      <c r="H20" s="505" t="s">
        <v>272</v>
      </c>
      <c r="I20" s="505" t="s">
        <v>272</v>
      </c>
    </row>
    <row r="21" spans="1:9" s="501" customFormat="1" ht="21.65" customHeight="1" x14ac:dyDescent="0.35">
      <c r="A21" s="504"/>
      <c r="B21" s="504" t="s">
        <v>272</v>
      </c>
      <c r="C21" s="504" t="s">
        <v>2371</v>
      </c>
      <c r="D21" s="504" t="s">
        <v>272</v>
      </c>
      <c r="E21" s="505" t="s">
        <v>2372</v>
      </c>
      <c r="F21" s="505" t="s">
        <v>2372</v>
      </c>
      <c r="G21" s="505" t="s">
        <v>272</v>
      </c>
      <c r="H21" s="505" t="s">
        <v>272</v>
      </c>
      <c r="I21" s="505" t="s">
        <v>272</v>
      </c>
    </row>
    <row r="22" spans="1:9" s="501" customFormat="1" ht="21.65" customHeight="1" x14ac:dyDescent="0.35">
      <c r="A22" s="504"/>
      <c r="B22" s="504" t="s">
        <v>272</v>
      </c>
      <c r="C22" s="504" t="s">
        <v>272</v>
      </c>
      <c r="D22" s="504" t="s">
        <v>2373</v>
      </c>
      <c r="E22" s="505" t="s">
        <v>2374</v>
      </c>
      <c r="F22" s="505" t="s">
        <v>2374</v>
      </c>
      <c r="G22" s="505" t="s">
        <v>272</v>
      </c>
      <c r="H22" s="505" t="s">
        <v>272</v>
      </c>
      <c r="I22" s="505" t="s">
        <v>272</v>
      </c>
    </row>
    <row r="23" spans="1:9" s="501" customFormat="1" ht="21.65" customHeight="1" x14ac:dyDescent="0.35">
      <c r="A23" s="504"/>
      <c r="B23" s="504" t="s">
        <v>272</v>
      </c>
      <c r="C23" s="504" t="s">
        <v>272</v>
      </c>
      <c r="D23" s="504" t="s">
        <v>2375</v>
      </c>
      <c r="E23" s="505" t="s">
        <v>2376</v>
      </c>
      <c r="F23" s="505" t="s">
        <v>2376</v>
      </c>
      <c r="G23" s="505" t="s">
        <v>272</v>
      </c>
      <c r="H23" s="505" t="s">
        <v>272</v>
      </c>
      <c r="I23" s="505" t="s">
        <v>272</v>
      </c>
    </row>
    <row r="24" spans="1:9" s="501" customFormat="1" ht="21.65" customHeight="1" x14ac:dyDescent="0.35">
      <c r="A24" s="504"/>
      <c r="B24" s="504" t="s">
        <v>272</v>
      </c>
      <c r="C24" s="504" t="s">
        <v>272</v>
      </c>
      <c r="D24" s="504" t="s">
        <v>2377</v>
      </c>
      <c r="E24" s="505" t="s">
        <v>2378</v>
      </c>
      <c r="F24" s="505" t="s">
        <v>2378</v>
      </c>
      <c r="G24" s="505" t="s">
        <v>272</v>
      </c>
      <c r="H24" s="505" t="s">
        <v>272</v>
      </c>
      <c r="I24" s="505" t="s">
        <v>272</v>
      </c>
    </row>
    <row r="25" spans="1:9" s="501" customFormat="1" ht="21.65" customHeight="1" x14ac:dyDescent="0.35">
      <c r="A25" s="504"/>
      <c r="B25" s="504" t="s">
        <v>272</v>
      </c>
      <c r="C25" s="504" t="s">
        <v>272</v>
      </c>
      <c r="D25" s="504" t="s">
        <v>2379</v>
      </c>
      <c r="E25" s="505" t="s">
        <v>2380</v>
      </c>
      <c r="F25" s="505" t="s">
        <v>2380</v>
      </c>
      <c r="G25" s="505" t="s">
        <v>272</v>
      </c>
      <c r="H25" s="505" t="s">
        <v>272</v>
      </c>
      <c r="I25" s="505" t="s">
        <v>272</v>
      </c>
    </row>
    <row r="26" spans="1:9" s="501" customFormat="1" ht="21.65" customHeight="1" x14ac:dyDescent="0.35">
      <c r="A26" s="504"/>
      <c r="B26" s="504" t="s">
        <v>272</v>
      </c>
      <c r="C26" s="504" t="s">
        <v>272</v>
      </c>
      <c r="D26" s="504" t="s">
        <v>2381</v>
      </c>
      <c r="E26" s="505" t="s">
        <v>2382</v>
      </c>
      <c r="F26" s="505" t="s">
        <v>2382</v>
      </c>
      <c r="G26" s="505" t="s">
        <v>272</v>
      </c>
      <c r="H26" s="505" t="s">
        <v>272</v>
      </c>
      <c r="I26" s="505" t="s">
        <v>272</v>
      </c>
    </row>
    <row r="27" spans="1:9" s="501" customFormat="1" ht="21.65" customHeight="1" x14ac:dyDescent="0.35">
      <c r="A27" s="504"/>
      <c r="B27" s="504" t="s">
        <v>272</v>
      </c>
      <c r="C27" s="504" t="s">
        <v>2383</v>
      </c>
      <c r="D27" s="504" t="s">
        <v>272</v>
      </c>
      <c r="E27" s="505" t="s">
        <v>2384</v>
      </c>
      <c r="F27" s="505" t="s">
        <v>2384</v>
      </c>
      <c r="G27" s="505" t="s">
        <v>272</v>
      </c>
      <c r="H27" s="505" t="s">
        <v>272</v>
      </c>
      <c r="I27" s="505" t="s">
        <v>272</v>
      </c>
    </row>
    <row r="28" spans="1:9" s="501" customFormat="1" ht="21.65" customHeight="1" x14ac:dyDescent="0.35">
      <c r="A28" s="504"/>
      <c r="B28" s="504" t="s">
        <v>272</v>
      </c>
      <c r="C28" s="504" t="s">
        <v>272</v>
      </c>
      <c r="D28" s="504" t="s">
        <v>2385</v>
      </c>
      <c r="E28" s="505" t="s">
        <v>2384</v>
      </c>
      <c r="F28" s="505" t="s">
        <v>2384</v>
      </c>
      <c r="G28" s="505" t="s">
        <v>272</v>
      </c>
      <c r="H28" s="505" t="s">
        <v>272</v>
      </c>
      <c r="I28" s="505" t="s">
        <v>272</v>
      </c>
    </row>
    <row r="29" spans="1:9" s="501" customFormat="1" ht="21.65" customHeight="1" x14ac:dyDescent="0.35">
      <c r="A29" s="504"/>
      <c r="B29" s="504" t="s">
        <v>272</v>
      </c>
      <c r="C29" s="504" t="s">
        <v>2386</v>
      </c>
      <c r="D29" s="504" t="s">
        <v>272</v>
      </c>
      <c r="E29" s="505" t="s">
        <v>2387</v>
      </c>
      <c r="F29" s="505" t="s">
        <v>2387</v>
      </c>
      <c r="G29" s="505" t="s">
        <v>272</v>
      </c>
      <c r="H29" s="505" t="s">
        <v>272</v>
      </c>
      <c r="I29" s="505" t="s">
        <v>272</v>
      </c>
    </row>
    <row r="30" spans="1:9" s="501" customFormat="1" ht="21.65" customHeight="1" x14ac:dyDescent="0.35">
      <c r="A30" s="504"/>
      <c r="B30" s="504" t="s">
        <v>272</v>
      </c>
      <c r="C30" s="504" t="s">
        <v>272</v>
      </c>
      <c r="D30" s="504" t="s">
        <v>2388</v>
      </c>
      <c r="E30" s="505" t="s">
        <v>2389</v>
      </c>
      <c r="F30" s="505" t="s">
        <v>2389</v>
      </c>
      <c r="G30" s="505" t="s">
        <v>272</v>
      </c>
      <c r="H30" s="505" t="s">
        <v>272</v>
      </c>
      <c r="I30" s="505" t="s">
        <v>272</v>
      </c>
    </row>
    <row r="31" spans="1:9" s="501" customFormat="1" ht="21.65" customHeight="1" x14ac:dyDescent="0.35">
      <c r="A31" s="504"/>
      <c r="B31" s="504" t="s">
        <v>272</v>
      </c>
      <c r="C31" s="504" t="s">
        <v>272</v>
      </c>
      <c r="D31" s="504" t="s">
        <v>2390</v>
      </c>
      <c r="E31" s="505" t="s">
        <v>2391</v>
      </c>
      <c r="F31" s="505" t="s">
        <v>2391</v>
      </c>
      <c r="G31" s="505" t="s">
        <v>272</v>
      </c>
      <c r="H31" s="505" t="s">
        <v>272</v>
      </c>
      <c r="I31" s="505" t="s">
        <v>272</v>
      </c>
    </row>
    <row r="32" spans="1:9" s="501" customFormat="1" ht="21.65" customHeight="1" x14ac:dyDescent="0.35">
      <c r="A32" s="504"/>
      <c r="B32" s="504" t="s">
        <v>2392</v>
      </c>
      <c r="C32" s="504" t="s">
        <v>272</v>
      </c>
      <c r="D32" s="504" t="s">
        <v>272</v>
      </c>
      <c r="E32" s="505" t="s">
        <v>2393</v>
      </c>
      <c r="F32" s="505" t="s">
        <v>2393</v>
      </c>
      <c r="G32" s="505" t="s">
        <v>272</v>
      </c>
      <c r="H32" s="505" t="s">
        <v>272</v>
      </c>
      <c r="I32" s="505" t="s">
        <v>272</v>
      </c>
    </row>
    <row r="33" spans="1:9" s="501" customFormat="1" ht="21.65" customHeight="1" x14ac:dyDescent="0.35">
      <c r="A33" s="504"/>
      <c r="B33" s="504" t="s">
        <v>272</v>
      </c>
      <c r="C33" s="504" t="s">
        <v>2394</v>
      </c>
      <c r="D33" s="504" t="s">
        <v>272</v>
      </c>
      <c r="E33" s="505" t="s">
        <v>2395</v>
      </c>
      <c r="F33" s="505" t="s">
        <v>2395</v>
      </c>
      <c r="G33" s="505" t="s">
        <v>272</v>
      </c>
      <c r="H33" s="505" t="s">
        <v>272</v>
      </c>
      <c r="I33" s="505" t="s">
        <v>272</v>
      </c>
    </row>
    <row r="34" spans="1:9" s="501" customFormat="1" ht="21.65" customHeight="1" x14ac:dyDescent="0.35">
      <c r="A34" s="504"/>
      <c r="B34" s="504" t="s">
        <v>272</v>
      </c>
      <c r="C34" s="504" t="s">
        <v>272</v>
      </c>
      <c r="D34" s="504" t="s">
        <v>2396</v>
      </c>
      <c r="E34" s="505" t="s">
        <v>2397</v>
      </c>
      <c r="F34" s="505" t="s">
        <v>2397</v>
      </c>
      <c r="G34" s="505" t="s">
        <v>272</v>
      </c>
      <c r="H34" s="505" t="s">
        <v>272</v>
      </c>
      <c r="I34" s="505" t="s">
        <v>272</v>
      </c>
    </row>
    <row r="35" spans="1:9" s="501" customFormat="1" ht="21.65" customHeight="1" x14ac:dyDescent="0.35">
      <c r="A35" s="504"/>
      <c r="B35" s="504" t="s">
        <v>272</v>
      </c>
      <c r="C35" s="504" t="s">
        <v>272</v>
      </c>
      <c r="D35" s="504" t="s">
        <v>2398</v>
      </c>
      <c r="E35" s="505" t="s">
        <v>2399</v>
      </c>
      <c r="F35" s="505" t="s">
        <v>2399</v>
      </c>
      <c r="G35" s="505" t="s">
        <v>272</v>
      </c>
      <c r="H35" s="505" t="s">
        <v>272</v>
      </c>
      <c r="I35" s="505" t="s">
        <v>272</v>
      </c>
    </row>
    <row r="36" spans="1:9" s="501" customFormat="1" ht="21.65" customHeight="1" x14ac:dyDescent="0.35">
      <c r="A36" s="504"/>
      <c r="B36" s="504" t="s">
        <v>272</v>
      </c>
      <c r="C36" s="504" t="s">
        <v>2363</v>
      </c>
      <c r="D36" s="504" t="s">
        <v>272</v>
      </c>
      <c r="E36" s="505" t="s">
        <v>2400</v>
      </c>
      <c r="F36" s="505" t="s">
        <v>2400</v>
      </c>
      <c r="G36" s="505" t="s">
        <v>272</v>
      </c>
      <c r="H36" s="505" t="s">
        <v>272</v>
      </c>
      <c r="I36" s="505" t="s">
        <v>272</v>
      </c>
    </row>
    <row r="37" spans="1:9" s="501" customFormat="1" ht="21.65" customHeight="1" x14ac:dyDescent="0.35">
      <c r="A37" s="504"/>
      <c r="B37" s="504" t="s">
        <v>272</v>
      </c>
      <c r="C37" s="504" t="s">
        <v>272</v>
      </c>
      <c r="D37" s="504" t="s">
        <v>2401</v>
      </c>
      <c r="E37" s="505" t="s">
        <v>2400</v>
      </c>
      <c r="F37" s="505" t="s">
        <v>2400</v>
      </c>
      <c r="G37" s="505" t="s">
        <v>272</v>
      </c>
      <c r="H37" s="505" t="s">
        <v>272</v>
      </c>
      <c r="I37" s="505" t="s">
        <v>272</v>
      </c>
    </row>
    <row r="38" spans="1:9" s="501" customFormat="1" ht="21.65" customHeight="1" x14ac:dyDescent="0.35">
      <c r="A38" s="504"/>
      <c r="B38" s="504" t="s">
        <v>272</v>
      </c>
      <c r="C38" s="504" t="s">
        <v>2371</v>
      </c>
      <c r="D38" s="504" t="s">
        <v>272</v>
      </c>
      <c r="E38" s="505" t="s">
        <v>2402</v>
      </c>
      <c r="F38" s="505" t="s">
        <v>2402</v>
      </c>
      <c r="G38" s="505" t="s">
        <v>272</v>
      </c>
      <c r="H38" s="505" t="s">
        <v>272</v>
      </c>
      <c r="I38" s="505" t="s">
        <v>272</v>
      </c>
    </row>
    <row r="39" spans="1:9" s="501" customFormat="1" ht="21.65" customHeight="1" x14ac:dyDescent="0.35">
      <c r="A39" s="504"/>
      <c r="B39" s="504" t="s">
        <v>272</v>
      </c>
      <c r="C39" s="504" t="s">
        <v>272</v>
      </c>
      <c r="D39" s="504" t="s">
        <v>2403</v>
      </c>
      <c r="E39" s="505" t="s">
        <v>2402</v>
      </c>
      <c r="F39" s="505" t="s">
        <v>2402</v>
      </c>
      <c r="G39" s="505" t="s">
        <v>272</v>
      </c>
      <c r="H39" s="505" t="s">
        <v>272</v>
      </c>
      <c r="I39" s="505" t="s">
        <v>272</v>
      </c>
    </row>
    <row r="40" spans="1:9" s="501" customFormat="1" ht="21.65" customHeight="1" x14ac:dyDescent="0.35">
      <c r="A40" s="504"/>
      <c r="B40" s="504" t="s">
        <v>272</v>
      </c>
      <c r="C40" s="504" t="s">
        <v>2383</v>
      </c>
      <c r="D40" s="504" t="s">
        <v>272</v>
      </c>
      <c r="E40" s="505" t="s">
        <v>2404</v>
      </c>
      <c r="F40" s="505" t="s">
        <v>2404</v>
      </c>
      <c r="G40" s="505" t="s">
        <v>272</v>
      </c>
      <c r="H40" s="505" t="s">
        <v>272</v>
      </c>
      <c r="I40" s="505" t="s">
        <v>272</v>
      </c>
    </row>
    <row r="41" spans="1:9" s="501" customFormat="1" ht="21.65" customHeight="1" x14ac:dyDescent="0.35">
      <c r="A41" s="504"/>
      <c r="B41" s="504" t="s">
        <v>272</v>
      </c>
      <c r="C41" s="504" t="s">
        <v>272</v>
      </c>
      <c r="D41" s="504" t="s">
        <v>2405</v>
      </c>
      <c r="E41" s="505" t="s">
        <v>2404</v>
      </c>
      <c r="F41" s="505" t="s">
        <v>2404</v>
      </c>
      <c r="G41" s="505" t="s">
        <v>272</v>
      </c>
      <c r="H41" s="505" t="s">
        <v>272</v>
      </c>
      <c r="I41" s="505" t="s">
        <v>272</v>
      </c>
    </row>
    <row r="42" spans="1:9" s="501" customFormat="1" ht="21.65" customHeight="1" x14ac:dyDescent="0.35">
      <c r="A42" s="504"/>
      <c r="B42" s="504" t="s">
        <v>2406</v>
      </c>
      <c r="C42" s="504" t="s">
        <v>272</v>
      </c>
      <c r="D42" s="504" t="s">
        <v>272</v>
      </c>
      <c r="E42" s="505" t="s">
        <v>2333</v>
      </c>
      <c r="F42" s="505" t="s">
        <v>2333</v>
      </c>
      <c r="G42" s="505" t="s">
        <v>272</v>
      </c>
      <c r="H42" s="505" t="s">
        <v>272</v>
      </c>
      <c r="I42" s="505" t="s">
        <v>272</v>
      </c>
    </row>
    <row r="43" spans="1:9" s="501" customFormat="1" ht="21.65" customHeight="1" x14ac:dyDescent="0.35">
      <c r="A43" s="504"/>
      <c r="B43" s="504" t="s">
        <v>272</v>
      </c>
      <c r="C43" s="504" t="s">
        <v>2386</v>
      </c>
      <c r="D43" s="504" t="s">
        <v>272</v>
      </c>
      <c r="E43" s="505" t="s">
        <v>2333</v>
      </c>
      <c r="F43" s="505" t="s">
        <v>2333</v>
      </c>
      <c r="G43" s="505" t="s">
        <v>272</v>
      </c>
      <c r="H43" s="505" t="s">
        <v>272</v>
      </c>
      <c r="I43" s="505" t="s">
        <v>272</v>
      </c>
    </row>
    <row r="44" spans="1:9" s="501" customFormat="1" ht="21.65" customHeight="1" x14ac:dyDescent="0.35">
      <c r="A44" s="504"/>
      <c r="B44" s="504" t="s">
        <v>272</v>
      </c>
      <c r="C44" s="504" t="s">
        <v>272</v>
      </c>
      <c r="D44" s="504" t="s">
        <v>2407</v>
      </c>
      <c r="E44" s="505" t="s">
        <v>2333</v>
      </c>
      <c r="F44" s="505" t="s">
        <v>2333</v>
      </c>
      <c r="G44" s="505" t="s">
        <v>272</v>
      </c>
      <c r="H44" s="505" t="s">
        <v>272</v>
      </c>
      <c r="I44" s="505" t="s">
        <v>272</v>
      </c>
    </row>
    <row r="45" spans="1:9" s="501" customFormat="1" ht="21.65" customHeight="1" x14ac:dyDescent="0.35">
      <c r="A45" s="504"/>
      <c r="B45" s="504" t="s">
        <v>2408</v>
      </c>
      <c r="C45" s="504" t="s">
        <v>272</v>
      </c>
      <c r="D45" s="504" t="s">
        <v>272</v>
      </c>
      <c r="E45" s="505" t="s">
        <v>2409</v>
      </c>
      <c r="F45" s="505" t="s">
        <v>2410</v>
      </c>
      <c r="G45" s="505" t="s">
        <v>2411</v>
      </c>
      <c r="H45" s="505" t="s">
        <v>2412</v>
      </c>
      <c r="I45" s="505" t="s">
        <v>2413</v>
      </c>
    </row>
    <row r="46" spans="1:9" s="501" customFormat="1" ht="21.65" customHeight="1" x14ac:dyDescent="0.35">
      <c r="A46" s="504"/>
      <c r="B46" s="504" t="s">
        <v>272</v>
      </c>
      <c r="C46" s="504" t="s">
        <v>2414</v>
      </c>
      <c r="D46" s="504" t="s">
        <v>272</v>
      </c>
      <c r="E46" s="505" t="s">
        <v>2415</v>
      </c>
      <c r="F46" s="505" t="s">
        <v>2410</v>
      </c>
      <c r="G46" s="505" t="s">
        <v>272</v>
      </c>
      <c r="H46" s="505" t="s">
        <v>2416</v>
      </c>
      <c r="I46" s="505" t="s">
        <v>2417</v>
      </c>
    </row>
    <row r="47" spans="1:9" s="501" customFormat="1" ht="21.65" customHeight="1" x14ac:dyDescent="0.35">
      <c r="A47" s="504"/>
      <c r="B47" s="504" t="s">
        <v>272</v>
      </c>
      <c r="C47" s="504" t="s">
        <v>272</v>
      </c>
      <c r="D47" s="504" t="s">
        <v>2418</v>
      </c>
      <c r="E47" s="505" t="s">
        <v>2415</v>
      </c>
      <c r="F47" s="505" t="s">
        <v>2410</v>
      </c>
      <c r="G47" s="505" t="s">
        <v>272</v>
      </c>
      <c r="H47" s="505" t="s">
        <v>2416</v>
      </c>
      <c r="I47" s="505" t="s">
        <v>2417</v>
      </c>
    </row>
    <row r="48" spans="1:9" s="501" customFormat="1" ht="21.65" customHeight="1" x14ac:dyDescent="0.35">
      <c r="A48" s="504"/>
      <c r="B48" s="504" t="s">
        <v>272</v>
      </c>
      <c r="C48" s="504" t="s">
        <v>2419</v>
      </c>
      <c r="D48" s="504" t="s">
        <v>272</v>
      </c>
      <c r="E48" s="505" t="s">
        <v>2420</v>
      </c>
      <c r="F48" s="505" t="s">
        <v>272</v>
      </c>
      <c r="G48" s="505" t="s">
        <v>2411</v>
      </c>
      <c r="H48" s="505" t="s">
        <v>2411</v>
      </c>
      <c r="I48" s="505" t="s">
        <v>2421</v>
      </c>
    </row>
    <row r="49" spans="1:9" s="501" customFormat="1" ht="21.65" customHeight="1" x14ac:dyDescent="0.35">
      <c r="A49" s="504"/>
      <c r="B49" s="504" t="s">
        <v>272</v>
      </c>
      <c r="C49" s="504" t="s">
        <v>272</v>
      </c>
      <c r="D49" s="504" t="s">
        <v>2422</v>
      </c>
      <c r="E49" s="505" t="s">
        <v>2420</v>
      </c>
      <c r="F49" s="505" t="s">
        <v>272</v>
      </c>
      <c r="G49" s="505" t="s">
        <v>2411</v>
      </c>
      <c r="H49" s="505" t="s">
        <v>2411</v>
      </c>
      <c r="I49" s="505" t="s">
        <v>2421</v>
      </c>
    </row>
    <row r="50" spans="1:9" s="501" customFormat="1" ht="21.65" customHeight="1" x14ac:dyDescent="0.35">
      <c r="A50" s="504"/>
      <c r="B50" s="504" t="s">
        <v>2423</v>
      </c>
      <c r="C50" s="504" t="s">
        <v>272</v>
      </c>
      <c r="D50" s="504" t="s">
        <v>272</v>
      </c>
      <c r="E50" s="505" t="s">
        <v>2424</v>
      </c>
      <c r="F50" s="505" t="s">
        <v>272</v>
      </c>
      <c r="G50" s="505" t="s">
        <v>2425</v>
      </c>
      <c r="H50" s="505" t="s">
        <v>2425</v>
      </c>
      <c r="I50" s="505" t="s">
        <v>2426</v>
      </c>
    </row>
    <row r="51" spans="1:9" s="501" customFormat="1" ht="21.65" customHeight="1" x14ac:dyDescent="0.35">
      <c r="A51" s="504"/>
      <c r="B51" s="504" t="s">
        <v>272</v>
      </c>
      <c r="C51" s="504" t="s">
        <v>2427</v>
      </c>
      <c r="D51" s="504" t="s">
        <v>272</v>
      </c>
      <c r="E51" s="505" t="s">
        <v>2428</v>
      </c>
      <c r="F51" s="505" t="s">
        <v>272</v>
      </c>
      <c r="G51" s="505" t="s">
        <v>272</v>
      </c>
      <c r="H51" s="505" t="s">
        <v>272</v>
      </c>
      <c r="I51" s="505" t="s">
        <v>2428</v>
      </c>
    </row>
    <row r="52" spans="1:9" s="501" customFormat="1" ht="21.65" customHeight="1" x14ac:dyDescent="0.35">
      <c r="A52" s="504"/>
      <c r="B52" s="504" t="s">
        <v>272</v>
      </c>
      <c r="C52" s="504" t="s">
        <v>272</v>
      </c>
      <c r="D52" s="504" t="s">
        <v>2429</v>
      </c>
      <c r="E52" s="505" t="s">
        <v>2428</v>
      </c>
      <c r="F52" s="505" t="s">
        <v>272</v>
      </c>
      <c r="G52" s="505" t="s">
        <v>272</v>
      </c>
      <c r="H52" s="505" t="s">
        <v>272</v>
      </c>
      <c r="I52" s="505" t="s">
        <v>2428</v>
      </c>
    </row>
    <row r="53" spans="1:9" s="501" customFormat="1" ht="21.65" customHeight="1" x14ac:dyDescent="0.35">
      <c r="A53" s="504"/>
      <c r="B53" s="504" t="s">
        <v>272</v>
      </c>
      <c r="C53" s="504" t="s">
        <v>2419</v>
      </c>
      <c r="D53" s="504" t="s">
        <v>272</v>
      </c>
      <c r="E53" s="505" t="s">
        <v>2430</v>
      </c>
      <c r="F53" s="505" t="s">
        <v>272</v>
      </c>
      <c r="G53" s="505" t="s">
        <v>2425</v>
      </c>
      <c r="H53" s="505" t="s">
        <v>2425</v>
      </c>
      <c r="I53" s="505" t="s">
        <v>2431</v>
      </c>
    </row>
    <row r="54" spans="1:9" s="501" customFormat="1" ht="21.65" customHeight="1" x14ac:dyDescent="0.35">
      <c r="A54" s="504"/>
      <c r="B54" s="504" t="s">
        <v>272</v>
      </c>
      <c r="C54" s="504" t="s">
        <v>272</v>
      </c>
      <c r="D54" s="504" t="s">
        <v>2422</v>
      </c>
      <c r="E54" s="505" t="s">
        <v>2430</v>
      </c>
      <c r="F54" s="505" t="s">
        <v>272</v>
      </c>
      <c r="G54" s="505" t="s">
        <v>2425</v>
      </c>
      <c r="H54" s="505" t="s">
        <v>2425</v>
      </c>
      <c r="I54" s="505" t="s">
        <v>2431</v>
      </c>
    </row>
    <row r="55" spans="1:9" s="501" customFormat="1" ht="21.65" customHeight="1" x14ac:dyDescent="0.35">
      <c r="A55" s="504"/>
      <c r="B55" s="504" t="s">
        <v>2432</v>
      </c>
      <c r="C55" s="504" t="s">
        <v>272</v>
      </c>
      <c r="D55" s="504" t="s">
        <v>272</v>
      </c>
      <c r="E55" s="505" t="s">
        <v>2433</v>
      </c>
      <c r="F55" s="505" t="s">
        <v>272</v>
      </c>
      <c r="G55" s="505" t="s">
        <v>2434</v>
      </c>
      <c r="H55" s="505" t="s">
        <v>2434</v>
      </c>
      <c r="I55" s="505" t="s">
        <v>2435</v>
      </c>
    </row>
    <row r="56" spans="1:9" s="501" customFormat="1" ht="21.65" customHeight="1" x14ac:dyDescent="0.35">
      <c r="A56" s="504"/>
      <c r="B56" s="504" t="s">
        <v>272</v>
      </c>
      <c r="C56" s="504" t="s">
        <v>2427</v>
      </c>
      <c r="D56" s="504" t="s">
        <v>272</v>
      </c>
      <c r="E56" s="505" t="s">
        <v>2436</v>
      </c>
      <c r="F56" s="505" t="s">
        <v>272</v>
      </c>
      <c r="G56" s="505" t="s">
        <v>272</v>
      </c>
      <c r="H56" s="505" t="s">
        <v>272</v>
      </c>
      <c r="I56" s="505" t="s">
        <v>2436</v>
      </c>
    </row>
    <row r="57" spans="1:9" s="501" customFormat="1" ht="21.65" customHeight="1" x14ac:dyDescent="0.35">
      <c r="A57" s="504"/>
      <c r="B57" s="504" t="s">
        <v>272</v>
      </c>
      <c r="C57" s="504" t="s">
        <v>272</v>
      </c>
      <c r="D57" s="504" t="s">
        <v>2429</v>
      </c>
      <c r="E57" s="505" t="s">
        <v>2436</v>
      </c>
      <c r="F57" s="505" t="s">
        <v>272</v>
      </c>
      <c r="G57" s="505" t="s">
        <v>272</v>
      </c>
      <c r="H57" s="505" t="s">
        <v>272</v>
      </c>
      <c r="I57" s="505" t="s">
        <v>2436</v>
      </c>
    </row>
    <row r="58" spans="1:9" s="501" customFormat="1" ht="21.65" customHeight="1" x14ac:dyDescent="0.35">
      <c r="A58" s="504"/>
      <c r="B58" s="504" t="s">
        <v>272</v>
      </c>
      <c r="C58" s="504" t="s">
        <v>2419</v>
      </c>
      <c r="D58" s="504" t="s">
        <v>272</v>
      </c>
      <c r="E58" s="505" t="s">
        <v>2437</v>
      </c>
      <c r="F58" s="505" t="s">
        <v>272</v>
      </c>
      <c r="G58" s="505" t="s">
        <v>2434</v>
      </c>
      <c r="H58" s="505" t="s">
        <v>2434</v>
      </c>
      <c r="I58" s="505" t="s">
        <v>2438</v>
      </c>
    </row>
    <row r="59" spans="1:9" s="501" customFormat="1" ht="21.65" customHeight="1" x14ac:dyDescent="0.35">
      <c r="A59" s="504"/>
      <c r="B59" s="504" t="s">
        <v>272</v>
      </c>
      <c r="C59" s="504" t="s">
        <v>272</v>
      </c>
      <c r="D59" s="504" t="s">
        <v>2422</v>
      </c>
      <c r="E59" s="505" t="s">
        <v>2437</v>
      </c>
      <c r="F59" s="505" t="s">
        <v>272</v>
      </c>
      <c r="G59" s="505" t="s">
        <v>2434</v>
      </c>
      <c r="H59" s="505" t="s">
        <v>2434</v>
      </c>
      <c r="I59" s="505" t="s">
        <v>2438</v>
      </c>
    </row>
    <row r="60" spans="1:9" s="501" customFormat="1" ht="21.65" customHeight="1" x14ac:dyDescent="0.35">
      <c r="A60" s="504"/>
      <c r="B60" s="504" t="s">
        <v>2439</v>
      </c>
      <c r="C60" s="504" t="s">
        <v>272</v>
      </c>
      <c r="D60" s="504" t="s">
        <v>272</v>
      </c>
      <c r="E60" s="505" t="s">
        <v>2440</v>
      </c>
      <c r="F60" s="505" t="s">
        <v>2441</v>
      </c>
      <c r="G60" s="505" t="s">
        <v>2442</v>
      </c>
      <c r="H60" s="505" t="s">
        <v>2443</v>
      </c>
      <c r="I60" s="505" t="s">
        <v>2444</v>
      </c>
    </row>
    <row r="61" spans="1:9" s="501" customFormat="1" ht="21.65" customHeight="1" x14ac:dyDescent="0.35">
      <c r="A61" s="504"/>
      <c r="B61" s="504" t="s">
        <v>272</v>
      </c>
      <c r="C61" s="504" t="s">
        <v>2427</v>
      </c>
      <c r="D61" s="504" t="s">
        <v>272</v>
      </c>
      <c r="E61" s="505" t="s">
        <v>2445</v>
      </c>
      <c r="F61" s="505" t="s">
        <v>272</v>
      </c>
      <c r="G61" s="505" t="s">
        <v>272</v>
      </c>
      <c r="H61" s="505" t="s">
        <v>272</v>
      </c>
      <c r="I61" s="505" t="s">
        <v>2445</v>
      </c>
    </row>
    <row r="62" spans="1:9" s="501" customFormat="1" ht="21.65" customHeight="1" x14ac:dyDescent="0.35">
      <c r="A62" s="504"/>
      <c r="B62" s="504" t="s">
        <v>272</v>
      </c>
      <c r="C62" s="504" t="s">
        <v>272</v>
      </c>
      <c r="D62" s="504" t="s">
        <v>2429</v>
      </c>
      <c r="E62" s="505" t="s">
        <v>2445</v>
      </c>
      <c r="F62" s="505" t="s">
        <v>272</v>
      </c>
      <c r="G62" s="505" t="s">
        <v>272</v>
      </c>
      <c r="H62" s="505" t="s">
        <v>272</v>
      </c>
      <c r="I62" s="505" t="s">
        <v>2445</v>
      </c>
    </row>
    <row r="63" spans="1:9" s="501" customFormat="1" ht="21.65" customHeight="1" x14ac:dyDescent="0.35">
      <c r="A63" s="504"/>
      <c r="B63" s="504" t="s">
        <v>272</v>
      </c>
      <c r="C63" s="504" t="s">
        <v>2414</v>
      </c>
      <c r="D63" s="504" t="s">
        <v>272</v>
      </c>
      <c r="E63" s="505" t="s">
        <v>2446</v>
      </c>
      <c r="F63" s="505" t="s">
        <v>2447</v>
      </c>
      <c r="G63" s="505" t="s">
        <v>2448</v>
      </c>
      <c r="H63" s="505" t="s">
        <v>272</v>
      </c>
      <c r="I63" s="505" t="s">
        <v>272</v>
      </c>
    </row>
    <row r="64" spans="1:9" s="501" customFormat="1" ht="21.65" customHeight="1" x14ac:dyDescent="0.35">
      <c r="A64" s="504"/>
      <c r="B64" s="504" t="s">
        <v>272</v>
      </c>
      <c r="C64" s="504" t="s">
        <v>272</v>
      </c>
      <c r="D64" s="504" t="s">
        <v>2418</v>
      </c>
      <c r="E64" s="505" t="s">
        <v>2446</v>
      </c>
      <c r="F64" s="505" t="s">
        <v>2447</v>
      </c>
      <c r="G64" s="505" t="s">
        <v>2448</v>
      </c>
      <c r="H64" s="505" t="s">
        <v>272</v>
      </c>
      <c r="I64" s="505" t="s">
        <v>272</v>
      </c>
    </row>
    <row r="65" spans="1:9" s="501" customFormat="1" ht="21.65" customHeight="1" x14ac:dyDescent="0.35">
      <c r="A65" s="504"/>
      <c r="B65" s="504" t="s">
        <v>272</v>
      </c>
      <c r="C65" s="504" t="s">
        <v>2449</v>
      </c>
      <c r="D65" s="504" t="s">
        <v>272</v>
      </c>
      <c r="E65" s="505" t="s">
        <v>1094</v>
      </c>
      <c r="F65" s="505" t="s">
        <v>272</v>
      </c>
      <c r="G65" s="505" t="s">
        <v>1094</v>
      </c>
      <c r="H65" s="505" t="s">
        <v>272</v>
      </c>
      <c r="I65" s="505" t="s">
        <v>272</v>
      </c>
    </row>
    <row r="66" spans="1:9" s="501" customFormat="1" ht="21.65" customHeight="1" x14ac:dyDescent="0.35">
      <c r="A66" s="504"/>
      <c r="B66" s="504" t="s">
        <v>272</v>
      </c>
      <c r="C66" s="504" t="s">
        <v>272</v>
      </c>
      <c r="D66" s="504" t="s">
        <v>2450</v>
      </c>
      <c r="E66" s="505" t="s">
        <v>1094</v>
      </c>
      <c r="F66" s="505" t="s">
        <v>272</v>
      </c>
      <c r="G66" s="505" t="s">
        <v>1094</v>
      </c>
      <c r="H66" s="505" t="s">
        <v>272</v>
      </c>
      <c r="I66" s="505" t="s">
        <v>272</v>
      </c>
    </row>
    <row r="67" spans="1:9" s="501" customFormat="1" ht="21.65" customHeight="1" x14ac:dyDescent="0.35">
      <c r="A67" s="504"/>
      <c r="B67" s="504" t="s">
        <v>272</v>
      </c>
      <c r="C67" s="504" t="s">
        <v>2419</v>
      </c>
      <c r="D67" s="504" t="s">
        <v>272</v>
      </c>
      <c r="E67" s="505" t="s">
        <v>2451</v>
      </c>
      <c r="F67" s="505" t="s">
        <v>272</v>
      </c>
      <c r="G67" s="505" t="s">
        <v>2443</v>
      </c>
      <c r="H67" s="505" t="s">
        <v>2443</v>
      </c>
      <c r="I67" s="505" t="s">
        <v>2452</v>
      </c>
    </row>
    <row r="68" spans="1:9" s="501" customFormat="1" ht="21.65" customHeight="1" x14ac:dyDescent="0.35">
      <c r="A68" s="504"/>
      <c r="B68" s="504" t="s">
        <v>272</v>
      </c>
      <c r="C68" s="504" t="s">
        <v>272</v>
      </c>
      <c r="D68" s="504" t="s">
        <v>2422</v>
      </c>
      <c r="E68" s="505" t="s">
        <v>2451</v>
      </c>
      <c r="F68" s="505" t="s">
        <v>272</v>
      </c>
      <c r="G68" s="505" t="s">
        <v>2443</v>
      </c>
      <c r="H68" s="505" t="s">
        <v>2443</v>
      </c>
      <c r="I68" s="505" t="s">
        <v>2452</v>
      </c>
    </row>
    <row r="69" spans="1:9" s="501" customFormat="1" ht="21.65" customHeight="1" x14ac:dyDescent="0.35">
      <c r="A69" s="504"/>
      <c r="B69" s="504" t="s">
        <v>272</v>
      </c>
      <c r="C69" s="504" t="s">
        <v>2386</v>
      </c>
      <c r="D69" s="504" t="s">
        <v>272</v>
      </c>
      <c r="E69" s="505" t="s">
        <v>2453</v>
      </c>
      <c r="F69" s="505" t="s">
        <v>544</v>
      </c>
      <c r="G69" s="505" t="s">
        <v>2454</v>
      </c>
      <c r="H69" s="505" t="s">
        <v>272</v>
      </c>
      <c r="I69" s="505" t="s">
        <v>272</v>
      </c>
    </row>
    <row r="70" spans="1:9" s="501" customFormat="1" ht="21.65" customHeight="1" x14ac:dyDescent="0.35">
      <c r="A70" s="504"/>
      <c r="B70" s="504" t="s">
        <v>272</v>
      </c>
      <c r="C70" s="504" t="s">
        <v>272</v>
      </c>
      <c r="D70" s="504" t="s">
        <v>2455</v>
      </c>
      <c r="E70" s="505" t="s">
        <v>2453</v>
      </c>
      <c r="F70" s="505" t="s">
        <v>544</v>
      </c>
      <c r="G70" s="505" t="s">
        <v>2454</v>
      </c>
      <c r="H70" s="505" t="s">
        <v>272</v>
      </c>
      <c r="I70" s="505" t="s">
        <v>272</v>
      </c>
    </row>
    <row r="71" spans="1:9" s="501" customFormat="1" ht="21.65" customHeight="1" x14ac:dyDescent="0.35">
      <c r="A71" s="504"/>
      <c r="B71" s="504" t="s">
        <v>2456</v>
      </c>
      <c r="C71" s="504" t="s">
        <v>272</v>
      </c>
      <c r="D71" s="504" t="s">
        <v>272</v>
      </c>
      <c r="E71" s="505" t="s">
        <v>2457</v>
      </c>
      <c r="F71" s="505" t="s">
        <v>272</v>
      </c>
      <c r="G71" s="505" t="s">
        <v>272</v>
      </c>
      <c r="H71" s="505" t="s">
        <v>272</v>
      </c>
      <c r="I71" s="505" t="s">
        <v>2457</v>
      </c>
    </row>
    <row r="72" spans="1:9" s="501" customFormat="1" ht="21.65" customHeight="1" x14ac:dyDescent="0.35">
      <c r="A72" s="504"/>
      <c r="B72" s="504" t="s">
        <v>272</v>
      </c>
      <c r="C72" s="504" t="s">
        <v>2427</v>
      </c>
      <c r="D72" s="504" t="s">
        <v>272</v>
      </c>
      <c r="E72" s="505" t="s">
        <v>2457</v>
      </c>
      <c r="F72" s="505" t="s">
        <v>272</v>
      </c>
      <c r="G72" s="505" t="s">
        <v>272</v>
      </c>
      <c r="H72" s="505" t="s">
        <v>272</v>
      </c>
      <c r="I72" s="505" t="s">
        <v>2457</v>
      </c>
    </row>
    <row r="73" spans="1:9" s="501" customFormat="1" ht="21.65" customHeight="1" x14ac:dyDescent="0.35">
      <c r="A73" s="504"/>
      <c r="B73" s="504" t="s">
        <v>272</v>
      </c>
      <c r="C73" s="504" t="s">
        <v>272</v>
      </c>
      <c r="D73" s="504" t="s">
        <v>2429</v>
      </c>
      <c r="E73" s="505" t="s">
        <v>2457</v>
      </c>
      <c r="F73" s="505" t="s">
        <v>272</v>
      </c>
      <c r="G73" s="505" t="s">
        <v>272</v>
      </c>
      <c r="H73" s="505" t="s">
        <v>272</v>
      </c>
      <c r="I73" s="505" t="s">
        <v>2457</v>
      </c>
    </row>
    <row r="74" spans="1:9" s="501" customFormat="1" ht="21.65" customHeight="1" x14ac:dyDescent="0.35">
      <c r="A74" s="504"/>
      <c r="B74" s="504" t="s">
        <v>2458</v>
      </c>
      <c r="C74" s="504" t="s">
        <v>272</v>
      </c>
      <c r="D74" s="504" t="s">
        <v>272</v>
      </c>
      <c r="E74" s="505" t="s">
        <v>2459</v>
      </c>
      <c r="F74" s="505" t="s">
        <v>2460</v>
      </c>
      <c r="G74" s="505" t="s">
        <v>272</v>
      </c>
      <c r="H74" s="505" t="s">
        <v>2461</v>
      </c>
      <c r="I74" s="505" t="s">
        <v>2462</v>
      </c>
    </row>
    <row r="75" spans="1:9" s="501" customFormat="1" ht="21.65" customHeight="1" x14ac:dyDescent="0.35">
      <c r="A75" s="504"/>
      <c r="B75" s="504" t="s">
        <v>272</v>
      </c>
      <c r="C75" s="504" t="s">
        <v>2414</v>
      </c>
      <c r="D75" s="504" t="s">
        <v>272</v>
      </c>
      <c r="E75" s="505" t="s">
        <v>2459</v>
      </c>
      <c r="F75" s="505" t="s">
        <v>2460</v>
      </c>
      <c r="G75" s="505" t="s">
        <v>272</v>
      </c>
      <c r="H75" s="505" t="s">
        <v>2461</v>
      </c>
      <c r="I75" s="505" t="s">
        <v>2462</v>
      </c>
    </row>
    <row r="76" spans="1:9" s="501" customFormat="1" ht="21.65" customHeight="1" x14ac:dyDescent="0.35">
      <c r="A76" s="504"/>
      <c r="B76" s="504" t="s">
        <v>272</v>
      </c>
      <c r="C76" s="504" t="s">
        <v>272</v>
      </c>
      <c r="D76" s="504" t="s">
        <v>2418</v>
      </c>
      <c r="E76" s="505" t="s">
        <v>2459</v>
      </c>
      <c r="F76" s="505" t="s">
        <v>2460</v>
      </c>
      <c r="G76" s="505" t="s">
        <v>272</v>
      </c>
      <c r="H76" s="505" t="s">
        <v>2461</v>
      </c>
      <c r="I76" s="505" t="s">
        <v>2462</v>
      </c>
    </row>
    <row r="77" spans="1:9" s="501" customFormat="1" ht="21.65" customHeight="1" x14ac:dyDescent="0.35">
      <c r="A77" s="504"/>
      <c r="B77" s="504" t="s">
        <v>2054</v>
      </c>
      <c r="C77" s="504" t="s">
        <v>272</v>
      </c>
      <c r="D77" s="504" t="s">
        <v>272</v>
      </c>
      <c r="E77" s="505" t="s">
        <v>2463</v>
      </c>
      <c r="F77" s="505" t="s">
        <v>2464</v>
      </c>
      <c r="G77" s="505" t="s">
        <v>2465</v>
      </c>
      <c r="H77" s="505" t="s">
        <v>272</v>
      </c>
      <c r="I77" s="505" t="s">
        <v>272</v>
      </c>
    </row>
    <row r="78" spans="1:9" s="501" customFormat="1" ht="21.65" customHeight="1" x14ac:dyDescent="0.35">
      <c r="A78" s="504"/>
      <c r="B78" s="504" t="s">
        <v>272</v>
      </c>
      <c r="C78" s="504" t="s">
        <v>2466</v>
      </c>
      <c r="D78" s="504" t="s">
        <v>272</v>
      </c>
      <c r="E78" s="505" t="s">
        <v>2467</v>
      </c>
      <c r="F78" s="505" t="s">
        <v>2468</v>
      </c>
      <c r="G78" s="505" t="s">
        <v>2469</v>
      </c>
      <c r="H78" s="505" t="s">
        <v>272</v>
      </c>
      <c r="I78" s="505" t="s">
        <v>272</v>
      </c>
    </row>
    <row r="79" spans="1:9" s="501" customFormat="1" ht="21.65" customHeight="1" x14ac:dyDescent="0.35">
      <c r="A79" s="504"/>
      <c r="B79" s="504" t="s">
        <v>272</v>
      </c>
      <c r="C79" s="504" t="s">
        <v>272</v>
      </c>
      <c r="D79" s="504" t="s">
        <v>2470</v>
      </c>
      <c r="E79" s="505" t="s">
        <v>2467</v>
      </c>
      <c r="F79" s="505" t="s">
        <v>2468</v>
      </c>
      <c r="G79" s="505" t="s">
        <v>2469</v>
      </c>
      <c r="H79" s="505" t="s">
        <v>272</v>
      </c>
      <c r="I79" s="505" t="s">
        <v>272</v>
      </c>
    </row>
    <row r="80" spans="1:9" s="501" customFormat="1" ht="21.65" customHeight="1" x14ac:dyDescent="0.35">
      <c r="A80" s="504"/>
      <c r="B80" s="504" t="s">
        <v>272</v>
      </c>
      <c r="C80" s="504" t="s">
        <v>2414</v>
      </c>
      <c r="D80" s="504" t="s">
        <v>272</v>
      </c>
      <c r="E80" s="505" t="s">
        <v>2471</v>
      </c>
      <c r="F80" s="505" t="s">
        <v>2472</v>
      </c>
      <c r="G80" s="505" t="s">
        <v>2473</v>
      </c>
      <c r="H80" s="505" t="s">
        <v>272</v>
      </c>
      <c r="I80" s="505" t="s">
        <v>272</v>
      </c>
    </row>
    <row r="81" spans="1:9" s="501" customFormat="1" ht="21.65" customHeight="1" x14ac:dyDescent="0.35">
      <c r="A81" s="504"/>
      <c r="B81" s="504" t="s">
        <v>272</v>
      </c>
      <c r="C81" s="504" t="s">
        <v>272</v>
      </c>
      <c r="D81" s="504" t="s">
        <v>2418</v>
      </c>
      <c r="E81" s="505" t="s">
        <v>2471</v>
      </c>
      <c r="F81" s="505" t="s">
        <v>2472</v>
      </c>
      <c r="G81" s="505" t="s">
        <v>2473</v>
      </c>
      <c r="H81" s="505" t="s">
        <v>272</v>
      </c>
      <c r="I81" s="505" t="s">
        <v>272</v>
      </c>
    </row>
    <row r="82" spans="1:9" s="501" customFormat="1" ht="21.65" customHeight="1" x14ac:dyDescent="0.35">
      <c r="A82" s="504"/>
      <c r="B82" s="504" t="s">
        <v>2474</v>
      </c>
      <c r="C82" s="504" t="s">
        <v>272</v>
      </c>
      <c r="D82" s="504" t="s">
        <v>272</v>
      </c>
      <c r="E82" s="505" t="s">
        <v>2475</v>
      </c>
      <c r="F82" s="505" t="s">
        <v>2476</v>
      </c>
      <c r="G82" s="505" t="s">
        <v>2477</v>
      </c>
      <c r="H82" s="505" t="s">
        <v>272</v>
      </c>
      <c r="I82" s="505" t="s">
        <v>272</v>
      </c>
    </row>
    <row r="83" spans="1:9" s="501" customFormat="1" ht="21.65" customHeight="1" x14ac:dyDescent="0.35">
      <c r="A83" s="504"/>
      <c r="B83" s="504" t="s">
        <v>272</v>
      </c>
      <c r="C83" s="504" t="s">
        <v>2466</v>
      </c>
      <c r="D83" s="504" t="s">
        <v>272</v>
      </c>
      <c r="E83" s="505" t="s">
        <v>2478</v>
      </c>
      <c r="F83" s="505" t="s">
        <v>2479</v>
      </c>
      <c r="G83" s="505" t="s">
        <v>2480</v>
      </c>
      <c r="H83" s="505" t="s">
        <v>272</v>
      </c>
      <c r="I83" s="505" t="s">
        <v>272</v>
      </c>
    </row>
    <row r="84" spans="1:9" s="501" customFormat="1" ht="21.65" customHeight="1" x14ac:dyDescent="0.35">
      <c r="A84" s="504"/>
      <c r="B84" s="504" t="s">
        <v>272</v>
      </c>
      <c r="C84" s="504" t="s">
        <v>272</v>
      </c>
      <c r="D84" s="504" t="s">
        <v>2470</v>
      </c>
      <c r="E84" s="505" t="s">
        <v>2478</v>
      </c>
      <c r="F84" s="505" t="s">
        <v>2479</v>
      </c>
      <c r="G84" s="505" t="s">
        <v>2480</v>
      </c>
      <c r="H84" s="505" t="s">
        <v>272</v>
      </c>
      <c r="I84" s="505" t="s">
        <v>272</v>
      </c>
    </row>
    <row r="85" spans="1:9" s="501" customFormat="1" ht="21.65" customHeight="1" x14ac:dyDescent="0.35">
      <c r="A85" s="504"/>
      <c r="B85" s="504" t="s">
        <v>272</v>
      </c>
      <c r="C85" s="504" t="s">
        <v>2449</v>
      </c>
      <c r="D85" s="504" t="s">
        <v>272</v>
      </c>
      <c r="E85" s="505" t="s">
        <v>1332</v>
      </c>
      <c r="F85" s="505" t="s">
        <v>272</v>
      </c>
      <c r="G85" s="505" t="s">
        <v>1332</v>
      </c>
      <c r="H85" s="505" t="s">
        <v>272</v>
      </c>
      <c r="I85" s="505" t="s">
        <v>272</v>
      </c>
    </row>
    <row r="86" spans="1:9" s="501" customFormat="1" ht="21.65" customHeight="1" x14ac:dyDescent="0.35">
      <c r="A86" s="504"/>
      <c r="B86" s="504" t="s">
        <v>272</v>
      </c>
      <c r="C86" s="504" t="s">
        <v>272</v>
      </c>
      <c r="D86" s="504" t="s">
        <v>2450</v>
      </c>
      <c r="E86" s="505" t="s">
        <v>1332</v>
      </c>
      <c r="F86" s="505" t="s">
        <v>272</v>
      </c>
      <c r="G86" s="505" t="s">
        <v>1332</v>
      </c>
      <c r="H86" s="505" t="s">
        <v>272</v>
      </c>
      <c r="I86" s="505" t="s">
        <v>272</v>
      </c>
    </row>
    <row r="87" spans="1:9" s="501" customFormat="1" ht="21.65" customHeight="1" x14ac:dyDescent="0.35">
      <c r="A87" s="504"/>
      <c r="B87" s="504" t="s">
        <v>272</v>
      </c>
      <c r="C87" s="504" t="s">
        <v>2371</v>
      </c>
      <c r="D87" s="504" t="s">
        <v>272</v>
      </c>
      <c r="E87" s="505" t="s">
        <v>2481</v>
      </c>
      <c r="F87" s="505" t="s">
        <v>2481</v>
      </c>
      <c r="G87" s="505" t="s">
        <v>272</v>
      </c>
      <c r="H87" s="505" t="s">
        <v>272</v>
      </c>
      <c r="I87" s="505" t="s">
        <v>272</v>
      </c>
    </row>
    <row r="88" spans="1:9" s="501" customFormat="1" ht="21.65" customHeight="1" x14ac:dyDescent="0.35">
      <c r="A88" s="504"/>
      <c r="B88" s="504" t="s">
        <v>272</v>
      </c>
      <c r="C88" s="504" t="s">
        <v>272</v>
      </c>
      <c r="D88" s="504" t="s">
        <v>2482</v>
      </c>
      <c r="E88" s="505" t="s">
        <v>2483</v>
      </c>
      <c r="F88" s="505" t="s">
        <v>2483</v>
      </c>
      <c r="G88" s="505" t="s">
        <v>272</v>
      </c>
      <c r="H88" s="505" t="s">
        <v>272</v>
      </c>
      <c r="I88" s="505" t="s">
        <v>272</v>
      </c>
    </row>
    <row r="89" spans="1:9" s="501" customFormat="1" ht="21.65" customHeight="1" x14ac:dyDescent="0.35">
      <c r="A89" s="504"/>
      <c r="B89" s="504" t="s">
        <v>272</v>
      </c>
      <c r="C89" s="504" t="s">
        <v>272</v>
      </c>
      <c r="D89" s="504" t="s">
        <v>2484</v>
      </c>
      <c r="E89" s="505" t="s">
        <v>2485</v>
      </c>
      <c r="F89" s="505" t="s">
        <v>2485</v>
      </c>
      <c r="G89" s="505" t="s">
        <v>272</v>
      </c>
      <c r="H89" s="505" t="s">
        <v>272</v>
      </c>
      <c r="I89" s="505" t="s">
        <v>272</v>
      </c>
    </row>
    <row r="90" spans="1:9" s="501" customFormat="1" ht="21.65" customHeight="1" x14ac:dyDescent="0.35">
      <c r="A90" s="504"/>
      <c r="B90" s="504" t="s">
        <v>272</v>
      </c>
      <c r="C90" s="504" t="s">
        <v>2386</v>
      </c>
      <c r="D90" s="504" t="s">
        <v>272</v>
      </c>
      <c r="E90" s="505" t="s">
        <v>2486</v>
      </c>
      <c r="F90" s="505" t="s">
        <v>2487</v>
      </c>
      <c r="G90" s="505" t="s">
        <v>2488</v>
      </c>
      <c r="H90" s="505" t="s">
        <v>272</v>
      </c>
      <c r="I90" s="505" t="s">
        <v>272</v>
      </c>
    </row>
    <row r="91" spans="1:9" s="501" customFormat="1" ht="21.65" customHeight="1" x14ac:dyDescent="0.35">
      <c r="A91" s="504"/>
      <c r="B91" s="504" t="s">
        <v>272</v>
      </c>
      <c r="C91" s="504" t="s">
        <v>272</v>
      </c>
      <c r="D91" s="504" t="s">
        <v>2489</v>
      </c>
      <c r="E91" s="505" t="s">
        <v>2486</v>
      </c>
      <c r="F91" s="505" t="s">
        <v>2487</v>
      </c>
      <c r="G91" s="505" t="s">
        <v>2488</v>
      </c>
      <c r="H91" s="505" t="s">
        <v>272</v>
      </c>
      <c r="I91" s="505" t="s">
        <v>272</v>
      </c>
    </row>
    <row r="92" spans="1:9" s="501" customFormat="1" ht="21.65" customHeight="1" x14ac:dyDescent="0.35">
      <c r="A92" s="504"/>
      <c r="B92" s="504" t="s">
        <v>2490</v>
      </c>
      <c r="C92" s="504" t="s">
        <v>272</v>
      </c>
      <c r="D92" s="504" t="s">
        <v>272</v>
      </c>
      <c r="E92" s="505" t="s">
        <v>2491</v>
      </c>
      <c r="F92" s="505" t="s">
        <v>2492</v>
      </c>
      <c r="G92" s="505" t="s">
        <v>272</v>
      </c>
      <c r="H92" s="505" t="s">
        <v>2493</v>
      </c>
      <c r="I92" s="505" t="s">
        <v>2494</v>
      </c>
    </row>
    <row r="93" spans="1:9" s="501" customFormat="1" ht="21.65" customHeight="1" x14ac:dyDescent="0.35">
      <c r="A93" s="504"/>
      <c r="B93" s="504" t="s">
        <v>272</v>
      </c>
      <c r="C93" s="504" t="s">
        <v>2414</v>
      </c>
      <c r="D93" s="504" t="s">
        <v>272</v>
      </c>
      <c r="E93" s="505" t="s">
        <v>2491</v>
      </c>
      <c r="F93" s="505" t="s">
        <v>2492</v>
      </c>
      <c r="G93" s="505" t="s">
        <v>272</v>
      </c>
      <c r="H93" s="505" t="s">
        <v>2493</v>
      </c>
      <c r="I93" s="505" t="s">
        <v>2494</v>
      </c>
    </row>
    <row r="94" spans="1:9" s="501" customFormat="1" ht="21.65" customHeight="1" x14ac:dyDescent="0.35">
      <c r="A94" s="504"/>
      <c r="B94" s="504" t="s">
        <v>272</v>
      </c>
      <c r="C94" s="504" t="s">
        <v>272</v>
      </c>
      <c r="D94" s="504" t="s">
        <v>2418</v>
      </c>
      <c r="E94" s="505" t="s">
        <v>2491</v>
      </c>
      <c r="F94" s="505" t="s">
        <v>2492</v>
      </c>
      <c r="G94" s="505" t="s">
        <v>272</v>
      </c>
      <c r="H94" s="505" t="s">
        <v>2493</v>
      </c>
      <c r="I94" s="505" t="s">
        <v>2494</v>
      </c>
    </row>
    <row r="95" spans="1:9" s="501" customFormat="1" ht="21.65" customHeight="1" x14ac:dyDescent="0.35">
      <c r="A95" s="504"/>
      <c r="B95" s="504" t="s">
        <v>2495</v>
      </c>
      <c r="C95" s="504" t="s">
        <v>272</v>
      </c>
      <c r="D95" s="504" t="s">
        <v>272</v>
      </c>
      <c r="E95" s="505" t="s">
        <v>2496</v>
      </c>
      <c r="F95" s="505" t="s">
        <v>2497</v>
      </c>
      <c r="G95" s="505" t="s">
        <v>2498</v>
      </c>
      <c r="H95" s="505" t="s">
        <v>272</v>
      </c>
      <c r="I95" s="505" t="s">
        <v>272</v>
      </c>
    </row>
    <row r="96" spans="1:9" s="501" customFormat="1" ht="21.65" customHeight="1" x14ac:dyDescent="0.35">
      <c r="A96" s="504"/>
      <c r="B96" s="504" t="s">
        <v>272</v>
      </c>
      <c r="C96" s="504" t="s">
        <v>2466</v>
      </c>
      <c r="D96" s="504" t="s">
        <v>272</v>
      </c>
      <c r="E96" s="505" t="s">
        <v>1977</v>
      </c>
      <c r="F96" s="505" t="s">
        <v>2499</v>
      </c>
      <c r="G96" s="505" t="s">
        <v>2500</v>
      </c>
      <c r="H96" s="505" t="s">
        <v>272</v>
      </c>
      <c r="I96" s="505" t="s">
        <v>272</v>
      </c>
    </row>
    <row r="97" spans="1:9" s="501" customFormat="1" ht="21.65" customHeight="1" x14ac:dyDescent="0.35">
      <c r="A97" s="504"/>
      <c r="B97" s="504" t="s">
        <v>272</v>
      </c>
      <c r="C97" s="504" t="s">
        <v>272</v>
      </c>
      <c r="D97" s="504" t="s">
        <v>2470</v>
      </c>
      <c r="E97" s="505" t="s">
        <v>1977</v>
      </c>
      <c r="F97" s="505" t="s">
        <v>2499</v>
      </c>
      <c r="G97" s="505" t="s">
        <v>2500</v>
      </c>
      <c r="H97" s="505" t="s">
        <v>272</v>
      </c>
      <c r="I97" s="505" t="s">
        <v>272</v>
      </c>
    </row>
    <row r="98" spans="1:9" s="501" customFormat="1" ht="21.65" customHeight="1" x14ac:dyDescent="0.35">
      <c r="A98" s="504"/>
      <c r="B98" s="504" t="s">
        <v>272</v>
      </c>
      <c r="C98" s="504" t="s">
        <v>2414</v>
      </c>
      <c r="D98" s="504" t="s">
        <v>272</v>
      </c>
      <c r="E98" s="505" t="s">
        <v>1977</v>
      </c>
      <c r="F98" s="505" t="s">
        <v>2499</v>
      </c>
      <c r="G98" s="505" t="s">
        <v>2500</v>
      </c>
      <c r="H98" s="505" t="s">
        <v>272</v>
      </c>
      <c r="I98" s="505" t="s">
        <v>272</v>
      </c>
    </row>
    <row r="99" spans="1:9" s="501" customFormat="1" ht="21.65" customHeight="1" x14ac:dyDescent="0.35">
      <c r="A99" s="504"/>
      <c r="B99" s="504" t="s">
        <v>272</v>
      </c>
      <c r="C99" s="504" t="s">
        <v>272</v>
      </c>
      <c r="D99" s="504" t="s">
        <v>2418</v>
      </c>
      <c r="E99" s="505" t="s">
        <v>1977</v>
      </c>
      <c r="F99" s="505" t="s">
        <v>2499</v>
      </c>
      <c r="G99" s="505" t="s">
        <v>2500</v>
      </c>
      <c r="H99" s="505" t="s">
        <v>272</v>
      </c>
      <c r="I99" s="505" t="s">
        <v>272</v>
      </c>
    </row>
    <row r="100" spans="1:9" s="501" customFormat="1" ht="21.65" customHeight="1" x14ac:dyDescent="0.35">
      <c r="A100" s="504"/>
      <c r="B100" s="504" t="s">
        <v>272</v>
      </c>
      <c r="C100" s="504" t="s">
        <v>2449</v>
      </c>
      <c r="D100" s="504" t="s">
        <v>272</v>
      </c>
      <c r="E100" s="505" t="s">
        <v>1332</v>
      </c>
      <c r="F100" s="505" t="s">
        <v>272</v>
      </c>
      <c r="G100" s="505" t="s">
        <v>1332</v>
      </c>
      <c r="H100" s="505" t="s">
        <v>272</v>
      </c>
      <c r="I100" s="505" t="s">
        <v>272</v>
      </c>
    </row>
    <row r="101" spans="1:9" s="501" customFormat="1" ht="21.65" customHeight="1" x14ac:dyDescent="0.35">
      <c r="A101" s="504"/>
      <c r="B101" s="504" t="s">
        <v>272</v>
      </c>
      <c r="C101" s="504" t="s">
        <v>272</v>
      </c>
      <c r="D101" s="504" t="s">
        <v>2450</v>
      </c>
      <c r="E101" s="505" t="s">
        <v>1332</v>
      </c>
      <c r="F101" s="505" t="s">
        <v>272</v>
      </c>
      <c r="G101" s="505" t="s">
        <v>1332</v>
      </c>
      <c r="H101" s="505" t="s">
        <v>272</v>
      </c>
      <c r="I101" s="505" t="s">
        <v>272</v>
      </c>
    </row>
    <row r="102" spans="1:9" s="501" customFormat="1" ht="21.65" customHeight="1" x14ac:dyDescent="0.35">
      <c r="A102" s="504"/>
      <c r="B102" s="504" t="s">
        <v>2501</v>
      </c>
      <c r="C102" s="504" t="s">
        <v>272</v>
      </c>
      <c r="D102" s="504" t="s">
        <v>272</v>
      </c>
      <c r="E102" s="505" t="s">
        <v>2502</v>
      </c>
      <c r="F102" s="505" t="s">
        <v>2503</v>
      </c>
      <c r="G102" s="505" t="s">
        <v>2504</v>
      </c>
      <c r="H102" s="505" t="s">
        <v>2505</v>
      </c>
      <c r="I102" s="505" t="s">
        <v>2506</v>
      </c>
    </row>
    <row r="103" spans="1:9" s="501" customFormat="1" ht="21.65" customHeight="1" x14ac:dyDescent="0.35">
      <c r="A103" s="504"/>
      <c r="B103" s="504" t="s">
        <v>272</v>
      </c>
      <c r="C103" s="504" t="s">
        <v>2466</v>
      </c>
      <c r="D103" s="504" t="s">
        <v>272</v>
      </c>
      <c r="E103" s="505" t="s">
        <v>2507</v>
      </c>
      <c r="F103" s="505" t="s">
        <v>2508</v>
      </c>
      <c r="G103" s="505" t="s">
        <v>2509</v>
      </c>
      <c r="H103" s="505" t="s">
        <v>272</v>
      </c>
      <c r="I103" s="505" t="s">
        <v>272</v>
      </c>
    </row>
    <row r="104" spans="1:9" s="501" customFormat="1" ht="21.65" customHeight="1" x14ac:dyDescent="0.35">
      <c r="A104" s="504"/>
      <c r="B104" s="504" t="s">
        <v>272</v>
      </c>
      <c r="C104" s="504" t="s">
        <v>272</v>
      </c>
      <c r="D104" s="504" t="s">
        <v>2470</v>
      </c>
      <c r="E104" s="505" t="s">
        <v>2507</v>
      </c>
      <c r="F104" s="505" t="s">
        <v>2508</v>
      </c>
      <c r="G104" s="505" t="s">
        <v>2509</v>
      </c>
      <c r="H104" s="505" t="s">
        <v>272</v>
      </c>
      <c r="I104" s="505" t="s">
        <v>272</v>
      </c>
    </row>
    <row r="105" spans="1:9" s="501" customFormat="1" ht="21.65" customHeight="1" x14ac:dyDescent="0.35">
      <c r="A105" s="504"/>
      <c r="B105" s="504" t="s">
        <v>272</v>
      </c>
      <c r="C105" s="504" t="s">
        <v>2510</v>
      </c>
      <c r="D105" s="504" t="s">
        <v>272</v>
      </c>
      <c r="E105" s="505" t="s">
        <v>2511</v>
      </c>
      <c r="F105" s="505" t="s">
        <v>272</v>
      </c>
      <c r="G105" s="505" t="s">
        <v>2511</v>
      </c>
      <c r="H105" s="505" t="s">
        <v>272</v>
      </c>
      <c r="I105" s="505" t="s">
        <v>272</v>
      </c>
    </row>
    <row r="106" spans="1:9" s="501" customFormat="1" ht="21.65" customHeight="1" x14ac:dyDescent="0.35">
      <c r="A106" s="504"/>
      <c r="B106" s="504" t="s">
        <v>272</v>
      </c>
      <c r="C106" s="504" t="s">
        <v>272</v>
      </c>
      <c r="D106" s="504" t="s">
        <v>2512</v>
      </c>
      <c r="E106" s="505" t="s">
        <v>2511</v>
      </c>
      <c r="F106" s="505" t="s">
        <v>272</v>
      </c>
      <c r="G106" s="505" t="s">
        <v>2511</v>
      </c>
      <c r="H106" s="505" t="s">
        <v>272</v>
      </c>
      <c r="I106" s="505" t="s">
        <v>272</v>
      </c>
    </row>
    <row r="107" spans="1:9" s="501" customFormat="1" ht="21.65" customHeight="1" x14ac:dyDescent="0.35">
      <c r="A107" s="504"/>
      <c r="B107" s="504" t="s">
        <v>272</v>
      </c>
      <c r="C107" s="504" t="s">
        <v>2427</v>
      </c>
      <c r="D107" s="504" t="s">
        <v>272</v>
      </c>
      <c r="E107" s="505" t="s">
        <v>2513</v>
      </c>
      <c r="F107" s="505" t="s">
        <v>272</v>
      </c>
      <c r="G107" s="505" t="s">
        <v>272</v>
      </c>
      <c r="H107" s="505" t="s">
        <v>272</v>
      </c>
      <c r="I107" s="505" t="s">
        <v>2513</v>
      </c>
    </row>
    <row r="108" spans="1:9" s="501" customFormat="1" ht="21.65" customHeight="1" x14ac:dyDescent="0.35">
      <c r="A108" s="504"/>
      <c r="B108" s="504" t="s">
        <v>272</v>
      </c>
      <c r="C108" s="504" t="s">
        <v>272</v>
      </c>
      <c r="D108" s="504" t="s">
        <v>2429</v>
      </c>
      <c r="E108" s="505" t="s">
        <v>2513</v>
      </c>
      <c r="F108" s="505" t="s">
        <v>272</v>
      </c>
      <c r="G108" s="505" t="s">
        <v>272</v>
      </c>
      <c r="H108" s="505" t="s">
        <v>272</v>
      </c>
      <c r="I108" s="505" t="s">
        <v>2513</v>
      </c>
    </row>
    <row r="109" spans="1:9" s="501" customFormat="1" ht="21.65" customHeight="1" x14ac:dyDescent="0.35">
      <c r="A109" s="504"/>
      <c r="B109" s="504" t="s">
        <v>272</v>
      </c>
      <c r="C109" s="504" t="s">
        <v>2414</v>
      </c>
      <c r="D109" s="504" t="s">
        <v>272</v>
      </c>
      <c r="E109" s="505" t="s">
        <v>2514</v>
      </c>
      <c r="F109" s="505" t="s">
        <v>2515</v>
      </c>
      <c r="G109" s="505" t="s">
        <v>2516</v>
      </c>
      <c r="H109" s="505" t="s">
        <v>272</v>
      </c>
      <c r="I109" s="505" t="s">
        <v>272</v>
      </c>
    </row>
    <row r="110" spans="1:9" s="501" customFormat="1" ht="21.65" customHeight="1" x14ac:dyDescent="0.35">
      <c r="A110" s="504"/>
      <c r="B110" s="504" t="s">
        <v>272</v>
      </c>
      <c r="C110" s="504" t="s">
        <v>272</v>
      </c>
      <c r="D110" s="504" t="s">
        <v>2418</v>
      </c>
      <c r="E110" s="505" t="s">
        <v>2514</v>
      </c>
      <c r="F110" s="505" t="s">
        <v>2515</v>
      </c>
      <c r="G110" s="505" t="s">
        <v>2516</v>
      </c>
      <c r="H110" s="505" t="s">
        <v>272</v>
      </c>
      <c r="I110" s="505" t="s">
        <v>272</v>
      </c>
    </row>
    <row r="111" spans="1:9" s="501" customFormat="1" ht="21.65" customHeight="1" x14ac:dyDescent="0.35">
      <c r="A111" s="504"/>
      <c r="B111" s="504" t="s">
        <v>272</v>
      </c>
      <c r="C111" s="504" t="s">
        <v>273</v>
      </c>
      <c r="D111" s="504" t="s">
        <v>272</v>
      </c>
      <c r="E111" s="505" t="s">
        <v>2517</v>
      </c>
      <c r="F111" s="505" t="s">
        <v>272</v>
      </c>
      <c r="G111" s="505" t="s">
        <v>2518</v>
      </c>
      <c r="H111" s="505" t="s">
        <v>2518</v>
      </c>
      <c r="I111" s="505" t="s">
        <v>272</v>
      </c>
    </row>
    <row r="112" spans="1:9" s="501" customFormat="1" ht="21.65" customHeight="1" x14ac:dyDescent="0.35">
      <c r="A112" s="504"/>
      <c r="B112" s="504" t="s">
        <v>272</v>
      </c>
      <c r="C112" s="504" t="s">
        <v>272</v>
      </c>
      <c r="D112" s="504" t="s">
        <v>274</v>
      </c>
      <c r="E112" s="505" t="s">
        <v>2517</v>
      </c>
      <c r="F112" s="505" t="s">
        <v>272</v>
      </c>
      <c r="G112" s="505" t="s">
        <v>2518</v>
      </c>
      <c r="H112" s="505" t="s">
        <v>2518</v>
      </c>
      <c r="I112" s="505" t="s">
        <v>272</v>
      </c>
    </row>
    <row r="113" spans="1:9" s="501" customFormat="1" ht="21.65" customHeight="1" x14ac:dyDescent="0.35">
      <c r="A113" s="504"/>
      <c r="B113" s="504" t="s">
        <v>272</v>
      </c>
      <c r="C113" s="504" t="s">
        <v>2449</v>
      </c>
      <c r="D113" s="504" t="s">
        <v>272</v>
      </c>
      <c r="E113" s="505" t="s">
        <v>2519</v>
      </c>
      <c r="F113" s="505" t="s">
        <v>272</v>
      </c>
      <c r="G113" s="505" t="s">
        <v>2519</v>
      </c>
      <c r="H113" s="505" t="s">
        <v>272</v>
      </c>
      <c r="I113" s="505" t="s">
        <v>272</v>
      </c>
    </row>
    <row r="114" spans="1:9" s="501" customFormat="1" ht="21.65" customHeight="1" x14ac:dyDescent="0.35">
      <c r="A114" s="504"/>
      <c r="B114" s="504" t="s">
        <v>272</v>
      </c>
      <c r="C114" s="504" t="s">
        <v>272</v>
      </c>
      <c r="D114" s="504" t="s">
        <v>2520</v>
      </c>
      <c r="E114" s="505" t="s">
        <v>2519</v>
      </c>
      <c r="F114" s="505" t="s">
        <v>272</v>
      </c>
      <c r="G114" s="505" t="s">
        <v>2519</v>
      </c>
      <c r="H114" s="505" t="s">
        <v>272</v>
      </c>
      <c r="I114" s="505" t="s">
        <v>272</v>
      </c>
    </row>
    <row r="115" spans="1:9" s="501" customFormat="1" ht="21.65" customHeight="1" x14ac:dyDescent="0.35">
      <c r="A115" s="504"/>
      <c r="B115" s="504" t="s">
        <v>272</v>
      </c>
      <c r="C115" s="504" t="s">
        <v>2419</v>
      </c>
      <c r="D115" s="504" t="s">
        <v>272</v>
      </c>
      <c r="E115" s="505" t="s">
        <v>2521</v>
      </c>
      <c r="F115" s="505" t="s">
        <v>272</v>
      </c>
      <c r="G115" s="505" t="s">
        <v>2522</v>
      </c>
      <c r="H115" s="505" t="s">
        <v>2522</v>
      </c>
      <c r="I115" s="505" t="s">
        <v>2523</v>
      </c>
    </row>
    <row r="116" spans="1:9" s="501" customFormat="1" ht="21.65" customHeight="1" x14ac:dyDescent="0.35">
      <c r="A116" s="504"/>
      <c r="B116" s="504" t="s">
        <v>272</v>
      </c>
      <c r="C116" s="504" t="s">
        <v>272</v>
      </c>
      <c r="D116" s="504" t="s">
        <v>2422</v>
      </c>
      <c r="E116" s="505" t="s">
        <v>2521</v>
      </c>
      <c r="F116" s="505" t="s">
        <v>272</v>
      </c>
      <c r="G116" s="505" t="s">
        <v>2522</v>
      </c>
      <c r="H116" s="505" t="s">
        <v>2522</v>
      </c>
      <c r="I116" s="505" t="s">
        <v>2523</v>
      </c>
    </row>
    <row r="117" spans="1:9" s="501" customFormat="1" ht="21.65" customHeight="1" x14ac:dyDescent="0.35">
      <c r="A117" s="504"/>
      <c r="B117" s="504" t="s">
        <v>272</v>
      </c>
      <c r="C117" s="504" t="s">
        <v>2371</v>
      </c>
      <c r="D117" s="504" t="s">
        <v>272</v>
      </c>
      <c r="E117" s="505" t="s">
        <v>2524</v>
      </c>
      <c r="F117" s="505" t="s">
        <v>2524</v>
      </c>
      <c r="G117" s="505" t="s">
        <v>272</v>
      </c>
      <c r="H117" s="505" t="s">
        <v>272</v>
      </c>
      <c r="I117" s="505" t="s">
        <v>272</v>
      </c>
    </row>
    <row r="118" spans="1:9" s="501" customFormat="1" ht="21.65" customHeight="1" x14ac:dyDescent="0.35">
      <c r="A118" s="504"/>
      <c r="B118" s="504" t="s">
        <v>272</v>
      </c>
      <c r="C118" s="504" t="s">
        <v>272</v>
      </c>
      <c r="D118" s="504" t="s">
        <v>2482</v>
      </c>
      <c r="E118" s="505" t="s">
        <v>2524</v>
      </c>
      <c r="F118" s="505" t="s">
        <v>2524</v>
      </c>
      <c r="G118" s="505" t="s">
        <v>272</v>
      </c>
      <c r="H118" s="505" t="s">
        <v>272</v>
      </c>
      <c r="I118" s="505" t="s">
        <v>272</v>
      </c>
    </row>
    <row r="119" spans="1:9" s="501" customFormat="1" ht="21.65" customHeight="1" x14ac:dyDescent="0.35">
      <c r="A119" s="504"/>
      <c r="B119" s="504" t="s">
        <v>272</v>
      </c>
      <c r="C119" s="504" t="s">
        <v>2386</v>
      </c>
      <c r="D119" s="504" t="s">
        <v>272</v>
      </c>
      <c r="E119" s="505" t="s">
        <v>2525</v>
      </c>
      <c r="F119" s="505" t="s">
        <v>2526</v>
      </c>
      <c r="G119" s="505" t="s">
        <v>2527</v>
      </c>
      <c r="H119" s="505" t="s">
        <v>272</v>
      </c>
      <c r="I119" s="505" t="s">
        <v>272</v>
      </c>
    </row>
    <row r="120" spans="1:9" s="501" customFormat="1" ht="21.65" customHeight="1" x14ac:dyDescent="0.35">
      <c r="A120" s="504"/>
      <c r="B120" s="504" t="s">
        <v>272</v>
      </c>
      <c r="C120" s="504" t="s">
        <v>272</v>
      </c>
      <c r="D120" s="504" t="s">
        <v>2528</v>
      </c>
      <c r="E120" s="505" t="s">
        <v>2529</v>
      </c>
      <c r="F120" s="505" t="s">
        <v>2530</v>
      </c>
      <c r="G120" s="505" t="s">
        <v>2531</v>
      </c>
      <c r="H120" s="505" t="s">
        <v>272</v>
      </c>
      <c r="I120" s="505" t="s">
        <v>272</v>
      </c>
    </row>
    <row r="121" spans="1:9" s="501" customFormat="1" ht="21.65" customHeight="1" x14ac:dyDescent="0.35">
      <c r="A121" s="504"/>
      <c r="B121" s="504" t="s">
        <v>272</v>
      </c>
      <c r="C121" s="504" t="s">
        <v>272</v>
      </c>
      <c r="D121" s="504" t="s">
        <v>2489</v>
      </c>
      <c r="E121" s="505" t="s">
        <v>2532</v>
      </c>
      <c r="F121" s="505" t="s">
        <v>2533</v>
      </c>
      <c r="G121" s="505" t="s">
        <v>2534</v>
      </c>
      <c r="H121" s="505" t="s">
        <v>272</v>
      </c>
      <c r="I121" s="505" t="s">
        <v>272</v>
      </c>
    </row>
    <row r="122" spans="1:9" s="501" customFormat="1" ht="21.65" customHeight="1" x14ac:dyDescent="0.35">
      <c r="A122" s="504"/>
      <c r="B122" s="504" t="s">
        <v>272</v>
      </c>
      <c r="C122" s="504" t="s">
        <v>272</v>
      </c>
      <c r="D122" s="504" t="s">
        <v>2455</v>
      </c>
      <c r="E122" s="505" t="s">
        <v>2535</v>
      </c>
      <c r="F122" s="505" t="s">
        <v>2536</v>
      </c>
      <c r="G122" s="505" t="s">
        <v>2537</v>
      </c>
      <c r="H122" s="505" t="s">
        <v>272</v>
      </c>
      <c r="I122" s="505" t="s">
        <v>272</v>
      </c>
    </row>
    <row r="123" spans="1:9" s="501" customFormat="1" ht="21.65" customHeight="1" x14ac:dyDescent="0.35">
      <c r="A123" s="504"/>
      <c r="B123" s="504" t="s">
        <v>272</v>
      </c>
      <c r="C123" s="504" t="s">
        <v>272</v>
      </c>
      <c r="D123" s="504" t="s">
        <v>2388</v>
      </c>
      <c r="E123" s="505" t="s">
        <v>2538</v>
      </c>
      <c r="F123" s="505" t="s">
        <v>2538</v>
      </c>
      <c r="G123" s="505" t="s">
        <v>272</v>
      </c>
      <c r="H123" s="505" t="s">
        <v>272</v>
      </c>
      <c r="I123" s="505" t="s">
        <v>272</v>
      </c>
    </row>
    <row r="124" spans="1:9" s="501" customFormat="1" ht="21.65" customHeight="1" x14ac:dyDescent="0.35">
      <c r="A124" s="504"/>
      <c r="B124" s="504" t="s">
        <v>2539</v>
      </c>
      <c r="C124" s="504" t="s">
        <v>272</v>
      </c>
      <c r="D124" s="504" t="s">
        <v>272</v>
      </c>
      <c r="E124" s="505" t="s">
        <v>2540</v>
      </c>
      <c r="F124" s="505" t="s">
        <v>2541</v>
      </c>
      <c r="G124" s="505" t="s">
        <v>2542</v>
      </c>
      <c r="H124" s="505" t="s">
        <v>2543</v>
      </c>
      <c r="I124" s="505" t="s">
        <v>2544</v>
      </c>
    </row>
    <row r="125" spans="1:9" s="501" customFormat="1" ht="21.65" customHeight="1" x14ac:dyDescent="0.35">
      <c r="A125" s="504"/>
      <c r="B125" s="504" t="s">
        <v>272</v>
      </c>
      <c r="C125" s="504" t="s">
        <v>2466</v>
      </c>
      <c r="D125" s="504" t="s">
        <v>272</v>
      </c>
      <c r="E125" s="505" t="s">
        <v>2545</v>
      </c>
      <c r="F125" s="505" t="s">
        <v>2546</v>
      </c>
      <c r="G125" s="505" t="s">
        <v>2547</v>
      </c>
      <c r="H125" s="505" t="s">
        <v>2548</v>
      </c>
      <c r="I125" s="505" t="s">
        <v>272</v>
      </c>
    </row>
    <row r="126" spans="1:9" s="501" customFormat="1" ht="21.65" customHeight="1" x14ac:dyDescent="0.35">
      <c r="A126" s="504"/>
      <c r="B126" s="504" t="s">
        <v>272</v>
      </c>
      <c r="C126" s="504" t="s">
        <v>272</v>
      </c>
      <c r="D126" s="504" t="s">
        <v>2470</v>
      </c>
      <c r="E126" s="505" t="s">
        <v>2545</v>
      </c>
      <c r="F126" s="505" t="s">
        <v>2546</v>
      </c>
      <c r="G126" s="505" t="s">
        <v>2547</v>
      </c>
      <c r="H126" s="505" t="s">
        <v>2548</v>
      </c>
      <c r="I126" s="505" t="s">
        <v>272</v>
      </c>
    </row>
    <row r="127" spans="1:9" s="501" customFormat="1" ht="21.65" customHeight="1" x14ac:dyDescent="0.35">
      <c r="A127" s="504"/>
      <c r="B127" s="504" t="s">
        <v>272</v>
      </c>
      <c r="C127" s="504" t="s">
        <v>2427</v>
      </c>
      <c r="D127" s="504" t="s">
        <v>272</v>
      </c>
      <c r="E127" s="505" t="s">
        <v>2549</v>
      </c>
      <c r="F127" s="505" t="s">
        <v>272</v>
      </c>
      <c r="G127" s="505" t="s">
        <v>272</v>
      </c>
      <c r="H127" s="505" t="s">
        <v>272</v>
      </c>
      <c r="I127" s="505" t="s">
        <v>2549</v>
      </c>
    </row>
    <row r="128" spans="1:9" s="501" customFormat="1" ht="21.65" customHeight="1" x14ac:dyDescent="0.35">
      <c r="A128" s="504"/>
      <c r="B128" s="504" t="s">
        <v>272</v>
      </c>
      <c r="C128" s="504" t="s">
        <v>272</v>
      </c>
      <c r="D128" s="504" t="s">
        <v>2429</v>
      </c>
      <c r="E128" s="505" t="s">
        <v>2549</v>
      </c>
      <c r="F128" s="505" t="s">
        <v>272</v>
      </c>
      <c r="G128" s="505" t="s">
        <v>272</v>
      </c>
      <c r="H128" s="505" t="s">
        <v>272</v>
      </c>
      <c r="I128" s="505" t="s">
        <v>2549</v>
      </c>
    </row>
    <row r="129" spans="1:9" s="501" customFormat="1" ht="21.65" customHeight="1" x14ac:dyDescent="0.35">
      <c r="A129" s="504"/>
      <c r="B129" s="504" t="s">
        <v>272</v>
      </c>
      <c r="C129" s="504" t="s">
        <v>2414</v>
      </c>
      <c r="D129" s="504" t="s">
        <v>272</v>
      </c>
      <c r="E129" s="505" t="s">
        <v>2550</v>
      </c>
      <c r="F129" s="505" t="s">
        <v>2551</v>
      </c>
      <c r="G129" s="505" t="s">
        <v>2552</v>
      </c>
      <c r="H129" s="505" t="s">
        <v>2553</v>
      </c>
      <c r="I129" s="505" t="s">
        <v>2554</v>
      </c>
    </row>
    <row r="130" spans="1:9" s="501" customFormat="1" ht="21.65" customHeight="1" x14ac:dyDescent="0.35">
      <c r="A130" s="504"/>
      <c r="B130" s="504" t="s">
        <v>272</v>
      </c>
      <c r="C130" s="504" t="s">
        <v>272</v>
      </c>
      <c r="D130" s="504" t="s">
        <v>2418</v>
      </c>
      <c r="E130" s="505" t="s">
        <v>2550</v>
      </c>
      <c r="F130" s="505" t="s">
        <v>2551</v>
      </c>
      <c r="G130" s="505" t="s">
        <v>2552</v>
      </c>
      <c r="H130" s="505" t="s">
        <v>2553</v>
      </c>
      <c r="I130" s="505" t="s">
        <v>2554</v>
      </c>
    </row>
    <row r="131" spans="1:9" s="501" customFormat="1" ht="21.65" customHeight="1" x14ac:dyDescent="0.35">
      <c r="A131" s="504"/>
      <c r="B131" s="504" t="s">
        <v>272</v>
      </c>
      <c r="C131" s="504" t="s">
        <v>273</v>
      </c>
      <c r="D131" s="504" t="s">
        <v>272</v>
      </c>
      <c r="E131" s="505" t="s">
        <v>2555</v>
      </c>
      <c r="F131" s="505" t="s">
        <v>272</v>
      </c>
      <c r="G131" s="505" t="s">
        <v>2556</v>
      </c>
      <c r="H131" s="505" t="s">
        <v>2557</v>
      </c>
      <c r="I131" s="505" t="s">
        <v>2558</v>
      </c>
    </row>
    <row r="132" spans="1:9" s="501" customFormat="1" ht="21.65" customHeight="1" x14ac:dyDescent="0.35">
      <c r="A132" s="504"/>
      <c r="B132" s="504" t="s">
        <v>272</v>
      </c>
      <c r="C132" s="504" t="s">
        <v>272</v>
      </c>
      <c r="D132" s="504" t="s">
        <v>2559</v>
      </c>
      <c r="E132" s="505" t="s">
        <v>2560</v>
      </c>
      <c r="F132" s="505" t="s">
        <v>272</v>
      </c>
      <c r="G132" s="505" t="s">
        <v>272</v>
      </c>
      <c r="H132" s="505" t="s">
        <v>2558</v>
      </c>
      <c r="I132" s="505" t="s">
        <v>2558</v>
      </c>
    </row>
    <row r="133" spans="1:9" s="501" customFormat="1" ht="21.65" customHeight="1" x14ac:dyDescent="0.35">
      <c r="A133" s="504"/>
      <c r="B133" s="504" t="s">
        <v>272</v>
      </c>
      <c r="C133" s="504" t="s">
        <v>272</v>
      </c>
      <c r="D133" s="504" t="s">
        <v>274</v>
      </c>
      <c r="E133" s="505" t="s">
        <v>2561</v>
      </c>
      <c r="F133" s="505" t="s">
        <v>272</v>
      </c>
      <c r="G133" s="505" t="s">
        <v>2562</v>
      </c>
      <c r="H133" s="505" t="s">
        <v>2562</v>
      </c>
      <c r="I133" s="505" t="s">
        <v>272</v>
      </c>
    </row>
    <row r="134" spans="1:9" s="501" customFormat="1" ht="21.65" customHeight="1" x14ac:dyDescent="0.35">
      <c r="A134" s="504"/>
      <c r="B134" s="504" t="s">
        <v>272</v>
      </c>
      <c r="C134" s="504" t="s">
        <v>272</v>
      </c>
      <c r="D134" s="504" t="s">
        <v>2563</v>
      </c>
      <c r="E134" s="505" t="s">
        <v>2564</v>
      </c>
      <c r="F134" s="505" t="s">
        <v>272</v>
      </c>
      <c r="G134" s="505" t="s">
        <v>2565</v>
      </c>
      <c r="H134" s="505" t="s">
        <v>2565</v>
      </c>
      <c r="I134" s="505" t="s">
        <v>272</v>
      </c>
    </row>
    <row r="135" spans="1:9" s="501" customFormat="1" ht="21.65" customHeight="1" x14ac:dyDescent="0.35">
      <c r="A135" s="504"/>
      <c r="B135" s="504" t="s">
        <v>272</v>
      </c>
      <c r="C135" s="504" t="s">
        <v>2449</v>
      </c>
      <c r="D135" s="504" t="s">
        <v>272</v>
      </c>
      <c r="E135" s="505" t="s">
        <v>1807</v>
      </c>
      <c r="F135" s="505" t="s">
        <v>272</v>
      </c>
      <c r="G135" s="505" t="s">
        <v>272</v>
      </c>
      <c r="H135" s="505" t="s">
        <v>1807</v>
      </c>
      <c r="I135" s="505" t="s">
        <v>272</v>
      </c>
    </row>
    <row r="136" spans="1:9" s="501" customFormat="1" ht="21.65" customHeight="1" x14ac:dyDescent="0.35">
      <c r="A136" s="504"/>
      <c r="B136" s="504" t="s">
        <v>272</v>
      </c>
      <c r="C136" s="504" t="s">
        <v>272</v>
      </c>
      <c r="D136" s="504" t="s">
        <v>2520</v>
      </c>
      <c r="E136" s="505" t="s">
        <v>996</v>
      </c>
      <c r="F136" s="505" t="s">
        <v>272</v>
      </c>
      <c r="G136" s="505" t="s">
        <v>272</v>
      </c>
      <c r="H136" s="505" t="s">
        <v>996</v>
      </c>
      <c r="I136" s="505" t="s">
        <v>272</v>
      </c>
    </row>
    <row r="137" spans="1:9" s="501" customFormat="1" ht="21.65" customHeight="1" x14ac:dyDescent="0.35">
      <c r="A137" s="504"/>
      <c r="B137" s="504" t="s">
        <v>272</v>
      </c>
      <c r="C137" s="504" t="s">
        <v>272</v>
      </c>
      <c r="D137" s="504" t="s">
        <v>2566</v>
      </c>
      <c r="E137" s="505" t="s">
        <v>1094</v>
      </c>
      <c r="F137" s="505" t="s">
        <v>272</v>
      </c>
      <c r="G137" s="505" t="s">
        <v>272</v>
      </c>
      <c r="H137" s="505" t="s">
        <v>1094</v>
      </c>
      <c r="I137" s="505" t="s">
        <v>272</v>
      </c>
    </row>
    <row r="138" spans="1:9" s="501" customFormat="1" ht="21.65" customHeight="1" x14ac:dyDescent="0.35">
      <c r="A138" s="504"/>
      <c r="B138" s="504" t="s">
        <v>272</v>
      </c>
      <c r="C138" s="504" t="s">
        <v>2419</v>
      </c>
      <c r="D138" s="504" t="s">
        <v>272</v>
      </c>
      <c r="E138" s="505" t="s">
        <v>2567</v>
      </c>
      <c r="F138" s="505" t="s">
        <v>272</v>
      </c>
      <c r="G138" s="505" t="s">
        <v>2568</v>
      </c>
      <c r="H138" s="505" t="s">
        <v>2568</v>
      </c>
      <c r="I138" s="505" t="s">
        <v>2569</v>
      </c>
    </row>
    <row r="139" spans="1:9" s="501" customFormat="1" ht="21.65" customHeight="1" x14ac:dyDescent="0.35">
      <c r="A139" s="504"/>
      <c r="B139" s="504" t="s">
        <v>272</v>
      </c>
      <c r="C139" s="504" t="s">
        <v>272</v>
      </c>
      <c r="D139" s="504" t="s">
        <v>2422</v>
      </c>
      <c r="E139" s="505" t="s">
        <v>2567</v>
      </c>
      <c r="F139" s="505" t="s">
        <v>272</v>
      </c>
      <c r="G139" s="505" t="s">
        <v>2568</v>
      </c>
      <c r="H139" s="505" t="s">
        <v>2568</v>
      </c>
      <c r="I139" s="505" t="s">
        <v>2569</v>
      </c>
    </row>
    <row r="140" spans="1:9" s="501" customFormat="1" ht="21.65" customHeight="1" x14ac:dyDescent="0.35">
      <c r="A140" s="504"/>
      <c r="B140" s="504" t="s">
        <v>272</v>
      </c>
      <c r="C140" s="504" t="s">
        <v>2371</v>
      </c>
      <c r="D140" s="504" t="s">
        <v>272</v>
      </c>
      <c r="E140" s="505" t="s">
        <v>2570</v>
      </c>
      <c r="F140" s="505" t="s">
        <v>2570</v>
      </c>
      <c r="G140" s="505" t="s">
        <v>272</v>
      </c>
      <c r="H140" s="505" t="s">
        <v>272</v>
      </c>
      <c r="I140" s="505" t="s">
        <v>272</v>
      </c>
    </row>
    <row r="141" spans="1:9" s="501" customFormat="1" ht="21.65" customHeight="1" x14ac:dyDescent="0.35">
      <c r="A141" s="504"/>
      <c r="B141" s="504" t="s">
        <v>272</v>
      </c>
      <c r="C141" s="504" t="s">
        <v>272</v>
      </c>
      <c r="D141" s="504" t="s">
        <v>2482</v>
      </c>
      <c r="E141" s="505" t="s">
        <v>2571</v>
      </c>
      <c r="F141" s="505" t="s">
        <v>2571</v>
      </c>
      <c r="G141" s="505" t="s">
        <v>272</v>
      </c>
      <c r="H141" s="505" t="s">
        <v>272</v>
      </c>
      <c r="I141" s="505" t="s">
        <v>272</v>
      </c>
    </row>
    <row r="142" spans="1:9" s="501" customFormat="1" ht="21.65" customHeight="1" x14ac:dyDescent="0.35">
      <c r="A142" s="504"/>
      <c r="B142" s="504" t="s">
        <v>272</v>
      </c>
      <c r="C142" s="504" t="s">
        <v>272</v>
      </c>
      <c r="D142" s="504" t="s">
        <v>2484</v>
      </c>
      <c r="E142" s="505" t="s">
        <v>2572</v>
      </c>
      <c r="F142" s="505" t="s">
        <v>2572</v>
      </c>
      <c r="G142" s="505" t="s">
        <v>272</v>
      </c>
      <c r="H142" s="505" t="s">
        <v>272</v>
      </c>
      <c r="I142" s="505" t="s">
        <v>272</v>
      </c>
    </row>
    <row r="143" spans="1:9" s="501" customFormat="1" ht="21.65" customHeight="1" x14ac:dyDescent="0.35">
      <c r="A143" s="504"/>
      <c r="B143" s="504" t="s">
        <v>272</v>
      </c>
      <c r="C143" s="504" t="s">
        <v>2386</v>
      </c>
      <c r="D143" s="504" t="s">
        <v>272</v>
      </c>
      <c r="E143" s="505" t="s">
        <v>2573</v>
      </c>
      <c r="F143" s="505" t="s">
        <v>2574</v>
      </c>
      <c r="G143" s="505" t="s">
        <v>2575</v>
      </c>
      <c r="H143" s="505" t="s">
        <v>2576</v>
      </c>
      <c r="I143" s="505" t="s">
        <v>2577</v>
      </c>
    </row>
    <row r="144" spans="1:9" s="501" customFormat="1" ht="21.65" customHeight="1" x14ac:dyDescent="0.35">
      <c r="A144" s="504"/>
      <c r="B144" s="504" t="s">
        <v>272</v>
      </c>
      <c r="C144" s="504" t="s">
        <v>272</v>
      </c>
      <c r="D144" s="504" t="s">
        <v>2528</v>
      </c>
      <c r="E144" s="505" t="s">
        <v>2578</v>
      </c>
      <c r="F144" s="505" t="s">
        <v>2579</v>
      </c>
      <c r="G144" s="505" t="s">
        <v>2580</v>
      </c>
      <c r="H144" s="505" t="s">
        <v>272</v>
      </c>
      <c r="I144" s="505" t="s">
        <v>272</v>
      </c>
    </row>
    <row r="145" spans="1:9" s="501" customFormat="1" ht="21.65" customHeight="1" x14ac:dyDescent="0.35">
      <c r="A145" s="504"/>
      <c r="B145" s="504" t="s">
        <v>272</v>
      </c>
      <c r="C145" s="504" t="s">
        <v>272</v>
      </c>
      <c r="D145" s="504" t="s">
        <v>2489</v>
      </c>
      <c r="E145" s="505" t="s">
        <v>2581</v>
      </c>
      <c r="F145" s="505" t="s">
        <v>2582</v>
      </c>
      <c r="G145" s="505" t="s">
        <v>2583</v>
      </c>
      <c r="H145" s="505" t="s">
        <v>2584</v>
      </c>
      <c r="I145" s="505" t="s">
        <v>272</v>
      </c>
    </row>
    <row r="146" spans="1:9" s="501" customFormat="1" ht="21.65" customHeight="1" x14ac:dyDescent="0.35">
      <c r="A146" s="504"/>
      <c r="B146" s="504" t="s">
        <v>272</v>
      </c>
      <c r="C146" s="504" t="s">
        <v>272</v>
      </c>
      <c r="D146" s="504" t="s">
        <v>2455</v>
      </c>
      <c r="E146" s="505" t="s">
        <v>2585</v>
      </c>
      <c r="F146" s="505" t="s">
        <v>2586</v>
      </c>
      <c r="G146" s="505" t="s">
        <v>2587</v>
      </c>
      <c r="H146" s="505" t="s">
        <v>2588</v>
      </c>
      <c r="I146" s="505" t="s">
        <v>272</v>
      </c>
    </row>
    <row r="147" spans="1:9" s="501" customFormat="1" ht="21.65" customHeight="1" x14ac:dyDescent="0.35">
      <c r="A147" s="504"/>
      <c r="B147" s="504" t="s">
        <v>272</v>
      </c>
      <c r="C147" s="504" t="s">
        <v>272</v>
      </c>
      <c r="D147" s="504" t="s">
        <v>2388</v>
      </c>
      <c r="E147" s="505" t="s">
        <v>1397</v>
      </c>
      <c r="F147" s="505" t="s">
        <v>1397</v>
      </c>
      <c r="G147" s="505" t="s">
        <v>272</v>
      </c>
      <c r="H147" s="505" t="s">
        <v>272</v>
      </c>
      <c r="I147" s="505" t="s">
        <v>272</v>
      </c>
    </row>
    <row r="148" spans="1:9" s="501" customFormat="1" ht="21.65" customHeight="1" x14ac:dyDescent="0.35">
      <c r="A148" s="504"/>
      <c r="B148" s="504" t="s">
        <v>272</v>
      </c>
      <c r="C148" s="504" t="s">
        <v>272</v>
      </c>
      <c r="D148" s="504" t="s">
        <v>2390</v>
      </c>
      <c r="E148" s="505" t="s">
        <v>2589</v>
      </c>
      <c r="F148" s="505" t="s">
        <v>272</v>
      </c>
      <c r="G148" s="505" t="s">
        <v>2590</v>
      </c>
      <c r="H148" s="505" t="s">
        <v>2591</v>
      </c>
      <c r="I148" s="505" t="s">
        <v>2577</v>
      </c>
    </row>
    <row r="149" spans="1:9" s="501" customFormat="1" ht="21.65" customHeight="1" x14ac:dyDescent="0.35">
      <c r="A149" s="504"/>
      <c r="B149" s="504" t="s">
        <v>2454</v>
      </c>
      <c r="C149" s="504" t="s">
        <v>272</v>
      </c>
      <c r="D149" s="504" t="s">
        <v>272</v>
      </c>
      <c r="E149" s="505" t="s">
        <v>2592</v>
      </c>
      <c r="F149" s="505" t="s">
        <v>2593</v>
      </c>
      <c r="G149" s="505" t="s">
        <v>2594</v>
      </c>
      <c r="H149" s="505" t="s">
        <v>2595</v>
      </c>
      <c r="I149" s="505" t="s">
        <v>2596</v>
      </c>
    </row>
    <row r="150" spans="1:9" s="501" customFormat="1" ht="21.65" customHeight="1" x14ac:dyDescent="0.35">
      <c r="A150" s="504"/>
      <c r="B150" s="504" t="s">
        <v>272</v>
      </c>
      <c r="C150" s="504" t="s">
        <v>2597</v>
      </c>
      <c r="D150" s="504" t="s">
        <v>272</v>
      </c>
      <c r="E150" s="505" t="s">
        <v>2598</v>
      </c>
      <c r="F150" s="505" t="s">
        <v>2599</v>
      </c>
      <c r="G150" s="505" t="s">
        <v>2600</v>
      </c>
      <c r="H150" s="505" t="s">
        <v>2601</v>
      </c>
      <c r="I150" s="505" t="s">
        <v>272</v>
      </c>
    </row>
    <row r="151" spans="1:9" s="501" customFormat="1" ht="21.65" customHeight="1" x14ac:dyDescent="0.35">
      <c r="A151" s="504"/>
      <c r="B151" s="504" t="s">
        <v>272</v>
      </c>
      <c r="C151" s="504" t="s">
        <v>272</v>
      </c>
      <c r="D151" s="504" t="s">
        <v>2602</v>
      </c>
      <c r="E151" s="505" t="s">
        <v>2598</v>
      </c>
      <c r="F151" s="505" t="s">
        <v>2599</v>
      </c>
      <c r="G151" s="505" t="s">
        <v>2600</v>
      </c>
      <c r="H151" s="505" t="s">
        <v>2601</v>
      </c>
      <c r="I151" s="505" t="s">
        <v>272</v>
      </c>
    </row>
    <row r="152" spans="1:9" s="501" customFormat="1" ht="21.65" customHeight="1" x14ac:dyDescent="0.35">
      <c r="A152" s="504"/>
      <c r="B152" s="504" t="s">
        <v>272</v>
      </c>
      <c r="C152" s="504" t="s">
        <v>2466</v>
      </c>
      <c r="D152" s="504" t="s">
        <v>272</v>
      </c>
      <c r="E152" s="505" t="s">
        <v>2603</v>
      </c>
      <c r="F152" s="505" t="s">
        <v>2604</v>
      </c>
      <c r="G152" s="505" t="s">
        <v>2605</v>
      </c>
      <c r="H152" s="505" t="s">
        <v>2606</v>
      </c>
      <c r="I152" s="505" t="s">
        <v>272</v>
      </c>
    </row>
    <row r="153" spans="1:9" s="501" customFormat="1" ht="21.65" customHeight="1" x14ac:dyDescent="0.35">
      <c r="A153" s="504"/>
      <c r="B153" s="504" t="s">
        <v>272</v>
      </c>
      <c r="C153" s="504" t="s">
        <v>272</v>
      </c>
      <c r="D153" s="504" t="s">
        <v>2470</v>
      </c>
      <c r="E153" s="505" t="s">
        <v>2603</v>
      </c>
      <c r="F153" s="505" t="s">
        <v>2604</v>
      </c>
      <c r="G153" s="505" t="s">
        <v>2605</v>
      </c>
      <c r="H153" s="505" t="s">
        <v>2606</v>
      </c>
      <c r="I153" s="505" t="s">
        <v>272</v>
      </c>
    </row>
    <row r="154" spans="1:9" s="501" customFormat="1" ht="21.65" customHeight="1" x14ac:dyDescent="0.35">
      <c r="A154" s="504"/>
      <c r="B154" s="504" t="s">
        <v>272</v>
      </c>
      <c r="C154" s="504" t="s">
        <v>2427</v>
      </c>
      <c r="D154" s="504" t="s">
        <v>272</v>
      </c>
      <c r="E154" s="505" t="s">
        <v>2607</v>
      </c>
      <c r="F154" s="505" t="s">
        <v>272</v>
      </c>
      <c r="G154" s="505" t="s">
        <v>272</v>
      </c>
      <c r="H154" s="505" t="s">
        <v>272</v>
      </c>
      <c r="I154" s="505" t="s">
        <v>2607</v>
      </c>
    </row>
    <row r="155" spans="1:9" s="501" customFormat="1" ht="21.65" customHeight="1" x14ac:dyDescent="0.35">
      <c r="A155" s="504"/>
      <c r="B155" s="504" t="s">
        <v>272</v>
      </c>
      <c r="C155" s="504" t="s">
        <v>272</v>
      </c>
      <c r="D155" s="504" t="s">
        <v>2429</v>
      </c>
      <c r="E155" s="505" t="s">
        <v>2607</v>
      </c>
      <c r="F155" s="505" t="s">
        <v>272</v>
      </c>
      <c r="G155" s="505" t="s">
        <v>272</v>
      </c>
      <c r="H155" s="505" t="s">
        <v>272</v>
      </c>
      <c r="I155" s="505" t="s">
        <v>2607</v>
      </c>
    </row>
    <row r="156" spans="1:9" s="501" customFormat="1" ht="21.65" customHeight="1" x14ac:dyDescent="0.35">
      <c r="A156" s="504"/>
      <c r="B156" s="504" t="s">
        <v>272</v>
      </c>
      <c r="C156" s="504" t="s">
        <v>2414</v>
      </c>
      <c r="D156" s="504" t="s">
        <v>272</v>
      </c>
      <c r="E156" s="505" t="s">
        <v>2608</v>
      </c>
      <c r="F156" s="505" t="s">
        <v>2609</v>
      </c>
      <c r="G156" s="505" t="s">
        <v>2610</v>
      </c>
      <c r="H156" s="505" t="s">
        <v>2611</v>
      </c>
      <c r="I156" s="505" t="s">
        <v>2612</v>
      </c>
    </row>
    <row r="157" spans="1:9" s="501" customFormat="1" ht="21.65" customHeight="1" x14ac:dyDescent="0.35">
      <c r="A157" s="504"/>
      <c r="B157" s="504" t="s">
        <v>272</v>
      </c>
      <c r="C157" s="504" t="s">
        <v>272</v>
      </c>
      <c r="D157" s="504" t="s">
        <v>2418</v>
      </c>
      <c r="E157" s="505" t="s">
        <v>2608</v>
      </c>
      <c r="F157" s="505" t="s">
        <v>2609</v>
      </c>
      <c r="G157" s="505" t="s">
        <v>2610</v>
      </c>
      <c r="H157" s="505" t="s">
        <v>2611</v>
      </c>
      <c r="I157" s="505" t="s">
        <v>2612</v>
      </c>
    </row>
    <row r="158" spans="1:9" s="501" customFormat="1" ht="21.65" customHeight="1" x14ac:dyDescent="0.35">
      <c r="A158" s="504"/>
      <c r="B158" s="504" t="s">
        <v>272</v>
      </c>
      <c r="C158" s="504" t="s">
        <v>273</v>
      </c>
      <c r="D158" s="504" t="s">
        <v>272</v>
      </c>
      <c r="E158" s="505" t="s">
        <v>2613</v>
      </c>
      <c r="F158" s="505" t="s">
        <v>272</v>
      </c>
      <c r="G158" s="505" t="s">
        <v>2614</v>
      </c>
      <c r="H158" s="505" t="s">
        <v>2614</v>
      </c>
      <c r="I158" s="505" t="s">
        <v>272</v>
      </c>
    </row>
    <row r="159" spans="1:9" s="501" customFormat="1" ht="21.65" customHeight="1" x14ac:dyDescent="0.35">
      <c r="A159" s="504"/>
      <c r="B159" s="504" t="s">
        <v>272</v>
      </c>
      <c r="C159" s="504" t="s">
        <v>272</v>
      </c>
      <c r="D159" s="504" t="s">
        <v>274</v>
      </c>
      <c r="E159" s="505" t="s">
        <v>2613</v>
      </c>
      <c r="F159" s="505" t="s">
        <v>272</v>
      </c>
      <c r="G159" s="505" t="s">
        <v>2614</v>
      </c>
      <c r="H159" s="505" t="s">
        <v>2614</v>
      </c>
      <c r="I159" s="505" t="s">
        <v>272</v>
      </c>
    </row>
    <row r="160" spans="1:9" s="501" customFormat="1" ht="21.65" customHeight="1" x14ac:dyDescent="0.35">
      <c r="A160" s="504"/>
      <c r="B160" s="504" t="s">
        <v>272</v>
      </c>
      <c r="C160" s="504" t="s">
        <v>2449</v>
      </c>
      <c r="D160" s="504" t="s">
        <v>272</v>
      </c>
      <c r="E160" s="505" t="s">
        <v>1130</v>
      </c>
      <c r="F160" s="505" t="s">
        <v>272</v>
      </c>
      <c r="G160" s="505" t="s">
        <v>272</v>
      </c>
      <c r="H160" s="505" t="s">
        <v>1130</v>
      </c>
      <c r="I160" s="505" t="s">
        <v>272</v>
      </c>
    </row>
    <row r="161" spans="1:9" s="501" customFormat="1" ht="21.65" customHeight="1" x14ac:dyDescent="0.35">
      <c r="A161" s="504"/>
      <c r="B161" s="504" t="s">
        <v>272</v>
      </c>
      <c r="C161" s="504" t="s">
        <v>272</v>
      </c>
      <c r="D161" s="504" t="s">
        <v>2520</v>
      </c>
      <c r="E161" s="505" t="s">
        <v>2615</v>
      </c>
      <c r="F161" s="505" t="s">
        <v>272</v>
      </c>
      <c r="G161" s="505" t="s">
        <v>272</v>
      </c>
      <c r="H161" s="505" t="s">
        <v>2615</v>
      </c>
      <c r="I161" s="505" t="s">
        <v>272</v>
      </c>
    </row>
    <row r="162" spans="1:9" s="501" customFormat="1" ht="21.65" customHeight="1" x14ac:dyDescent="0.35">
      <c r="A162" s="504"/>
      <c r="B162" s="504" t="s">
        <v>272</v>
      </c>
      <c r="C162" s="504" t="s">
        <v>272</v>
      </c>
      <c r="D162" s="504" t="s">
        <v>2566</v>
      </c>
      <c r="E162" s="505" t="s">
        <v>1094</v>
      </c>
      <c r="F162" s="505" t="s">
        <v>272</v>
      </c>
      <c r="G162" s="505" t="s">
        <v>272</v>
      </c>
      <c r="H162" s="505" t="s">
        <v>1094</v>
      </c>
      <c r="I162" s="505" t="s">
        <v>272</v>
      </c>
    </row>
    <row r="163" spans="1:9" s="501" customFormat="1" ht="21.65" customHeight="1" x14ac:dyDescent="0.35">
      <c r="A163" s="504"/>
      <c r="B163" s="504" t="s">
        <v>272</v>
      </c>
      <c r="C163" s="504" t="s">
        <v>272</v>
      </c>
      <c r="D163" s="504" t="s">
        <v>2450</v>
      </c>
      <c r="E163" s="505" t="s">
        <v>1332</v>
      </c>
      <c r="F163" s="505" t="s">
        <v>272</v>
      </c>
      <c r="G163" s="505" t="s">
        <v>272</v>
      </c>
      <c r="H163" s="505" t="s">
        <v>1332</v>
      </c>
      <c r="I163" s="505" t="s">
        <v>272</v>
      </c>
    </row>
    <row r="164" spans="1:9" s="501" customFormat="1" ht="21.65" customHeight="1" x14ac:dyDescent="0.35">
      <c r="A164" s="504"/>
      <c r="B164" s="504" t="s">
        <v>272</v>
      </c>
      <c r="C164" s="504" t="s">
        <v>2419</v>
      </c>
      <c r="D164" s="504" t="s">
        <v>272</v>
      </c>
      <c r="E164" s="505" t="s">
        <v>2616</v>
      </c>
      <c r="F164" s="505" t="s">
        <v>272</v>
      </c>
      <c r="G164" s="505" t="s">
        <v>2617</v>
      </c>
      <c r="H164" s="505" t="s">
        <v>2617</v>
      </c>
      <c r="I164" s="505" t="s">
        <v>2618</v>
      </c>
    </row>
    <row r="165" spans="1:9" s="501" customFormat="1" ht="21.65" customHeight="1" x14ac:dyDescent="0.35">
      <c r="A165" s="504"/>
      <c r="B165" s="504" t="s">
        <v>272</v>
      </c>
      <c r="C165" s="504" t="s">
        <v>272</v>
      </c>
      <c r="D165" s="504" t="s">
        <v>2422</v>
      </c>
      <c r="E165" s="505" t="s">
        <v>2616</v>
      </c>
      <c r="F165" s="505" t="s">
        <v>272</v>
      </c>
      <c r="G165" s="505" t="s">
        <v>2617</v>
      </c>
      <c r="H165" s="505" t="s">
        <v>2617</v>
      </c>
      <c r="I165" s="505" t="s">
        <v>2618</v>
      </c>
    </row>
    <row r="166" spans="1:9" s="501" customFormat="1" ht="21.65" customHeight="1" x14ac:dyDescent="0.35">
      <c r="A166" s="504"/>
      <c r="B166" s="504" t="s">
        <v>272</v>
      </c>
      <c r="C166" s="504" t="s">
        <v>2371</v>
      </c>
      <c r="D166" s="504" t="s">
        <v>272</v>
      </c>
      <c r="E166" s="505" t="s">
        <v>2619</v>
      </c>
      <c r="F166" s="505" t="s">
        <v>2619</v>
      </c>
      <c r="G166" s="505" t="s">
        <v>272</v>
      </c>
      <c r="H166" s="505" t="s">
        <v>272</v>
      </c>
      <c r="I166" s="505" t="s">
        <v>272</v>
      </c>
    </row>
    <row r="167" spans="1:9" s="501" customFormat="1" ht="21.65" customHeight="1" x14ac:dyDescent="0.35">
      <c r="A167" s="504"/>
      <c r="B167" s="504" t="s">
        <v>272</v>
      </c>
      <c r="C167" s="504" t="s">
        <v>272</v>
      </c>
      <c r="D167" s="504" t="s">
        <v>2482</v>
      </c>
      <c r="E167" s="505" t="s">
        <v>2620</v>
      </c>
      <c r="F167" s="505" t="s">
        <v>2620</v>
      </c>
      <c r="G167" s="505" t="s">
        <v>272</v>
      </c>
      <c r="H167" s="505" t="s">
        <v>272</v>
      </c>
      <c r="I167" s="505" t="s">
        <v>272</v>
      </c>
    </row>
    <row r="168" spans="1:9" s="501" customFormat="1" ht="21.65" customHeight="1" x14ac:dyDescent="0.35">
      <c r="A168" s="504"/>
      <c r="B168" s="504" t="s">
        <v>272</v>
      </c>
      <c r="C168" s="504" t="s">
        <v>272</v>
      </c>
      <c r="D168" s="504" t="s">
        <v>2484</v>
      </c>
      <c r="E168" s="505" t="s">
        <v>1322</v>
      </c>
      <c r="F168" s="505" t="s">
        <v>1322</v>
      </c>
      <c r="G168" s="505" t="s">
        <v>272</v>
      </c>
      <c r="H168" s="505" t="s">
        <v>272</v>
      </c>
      <c r="I168" s="505" t="s">
        <v>272</v>
      </c>
    </row>
    <row r="169" spans="1:9" s="501" customFormat="1" ht="21.65" customHeight="1" x14ac:dyDescent="0.35">
      <c r="A169" s="504"/>
      <c r="B169" s="504" t="s">
        <v>272</v>
      </c>
      <c r="C169" s="504" t="s">
        <v>272</v>
      </c>
      <c r="D169" s="504" t="s">
        <v>2621</v>
      </c>
      <c r="E169" s="505" t="s">
        <v>2622</v>
      </c>
      <c r="F169" s="505" t="s">
        <v>2622</v>
      </c>
      <c r="G169" s="505" t="s">
        <v>272</v>
      </c>
      <c r="H169" s="505" t="s">
        <v>272</v>
      </c>
      <c r="I169" s="505" t="s">
        <v>272</v>
      </c>
    </row>
    <row r="170" spans="1:9" s="501" customFormat="1" ht="21.65" customHeight="1" x14ac:dyDescent="0.35">
      <c r="A170" s="504"/>
      <c r="B170" s="504" t="s">
        <v>272</v>
      </c>
      <c r="C170" s="504" t="s">
        <v>2386</v>
      </c>
      <c r="D170" s="504" t="s">
        <v>272</v>
      </c>
      <c r="E170" s="505" t="s">
        <v>2623</v>
      </c>
      <c r="F170" s="505" t="s">
        <v>2624</v>
      </c>
      <c r="G170" s="505" t="s">
        <v>2625</v>
      </c>
      <c r="H170" s="505" t="s">
        <v>2626</v>
      </c>
      <c r="I170" s="505" t="s">
        <v>272</v>
      </c>
    </row>
    <row r="171" spans="1:9" s="501" customFormat="1" ht="21.65" customHeight="1" x14ac:dyDescent="0.35">
      <c r="A171" s="504"/>
      <c r="B171" s="504" t="s">
        <v>272</v>
      </c>
      <c r="C171" s="504" t="s">
        <v>272</v>
      </c>
      <c r="D171" s="504" t="s">
        <v>2528</v>
      </c>
      <c r="E171" s="505" t="s">
        <v>2627</v>
      </c>
      <c r="F171" s="505" t="s">
        <v>2628</v>
      </c>
      <c r="G171" s="505" t="s">
        <v>2629</v>
      </c>
      <c r="H171" s="505" t="s">
        <v>272</v>
      </c>
      <c r="I171" s="505" t="s">
        <v>272</v>
      </c>
    </row>
    <row r="172" spans="1:9" s="501" customFormat="1" ht="21.65" customHeight="1" x14ac:dyDescent="0.35">
      <c r="A172" s="504"/>
      <c r="B172" s="504" t="s">
        <v>272</v>
      </c>
      <c r="C172" s="504" t="s">
        <v>272</v>
      </c>
      <c r="D172" s="504" t="s">
        <v>2489</v>
      </c>
      <c r="E172" s="505" t="s">
        <v>2630</v>
      </c>
      <c r="F172" s="505" t="s">
        <v>2631</v>
      </c>
      <c r="G172" s="505" t="s">
        <v>2632</v>
      </c>
      <c r="H172" s="505" t="s">
        <v>2633</v>
      </c>
      <c r="I172" s="505" t="s">
        <v>272</v>
      </c>
    </row>
    <row r="173" spans="1:9" s="501" customFormat="1" ht="21.65" customHeight="1" x14ac:dyDescent="0.35">
      <c r="A173" s="504"/>
      <c r="B173" s="504" t="s">
        <v>272</v>
      </c>
      <c r="C173" s="504" t="s">
        <v>272</v>
      </c>
      <c r="D173" s="504" t="s">
        <v>2455</v>
      </c>
      <c r="E173" s="505" t="s">
        <v>2634</v>
      </c>
      <c r="F173" s="505" t="s">
        <v>2635</v>
      </c>
      <c r="G173" s="505" t="s">
        <v>2636</v>
      </c>
      <c r="H173" s="505" t="s">
        <v>2637</v>
      </c>
      <c r="I173" s="505" t="s">
        <v>272</v>
      </c>
    </row>
    <row r="174" spans="1:9" s="501" customFormat="1" ht="21.65" customHeight="1" x14ac:dyDescent="0.35">
      <c r="A174" s="504"/>
      <c r="B174" s="504" t="s">
        <v>272</v>
      </c>
      <c r="C174" s="504" t="s">
        <v>272</v>
      </c>
      <c r="D174" s="504" t="s">
        <v>2388</v>
      </c>
      <c r="E174" s="505" t="s">
        <v>1401</v>
      </c>
      <c r="F174" s="505" t="s">
        <v>1401</v>
      </c>
      <c r="G174" s="505" t="s">
        <v>272</v>
      </c>
      <c r="H174" s="505" t="s">
        <v>272</v>
      </c>
      <c r="I174" s="505" t="s">
        <v>272</v>
      </c>
    </row>
    <row r="175" spans="1:9" s="501" customFormat="1" ht="21.65" customHeight="1" x14ac:dyDescent="0.35">
      <c r="A175" s="504"/>
      <c r="B175" s="504" t="s">
        <v>272</v>
      </c>
      <c r="C175" s="504" t="s">
        <v>272</v>
      </c>
      <c r="D175" s="504" t="s">
        <v>2390</v>
      </c>
      <c r="E175" s="505" t="s">
        <v>2638</v>
      </c>
      <c r="F175" s="505" t="s">
        <v>272</v>
      </c>
      <c r="G175" s="505" t="s">
        <v>2638</v>
      </c>
      <c r="H175" s="505" t="s">
        <v>272</v>
      </c>
      <c r="I175" s="505" t="s">
        <v>272</v>
      </c>
    </row>
    <row r="176" spans="1:9" s="501" customFormat="1" ht="21.65" customHeight="1" x14ac:dyDescent="0.35">
      <c r="A176" s="504"/>
      <c r="B176" s="504" t="s">
        <v>2639</v>
      </c>
      <c r="C176" s="504" t="s">
        <v>272</v>
      </c>
      <c r="D176" s="504" t="s">
        <v>272</v>
      </c>
      <c r="E176" s="505" t="s">
        <v>2640</v>
      </c>
      <c r="F176" s="505" t="s">
        <v>2641</v>
      </c>
      <c r="G176" s="505" t="s">
        <v>2642</v>
      </c>
      <c r="H176" s="505" t="s">
        <v>2643</v>
      </c>
      <c r="I176" s="505" t="s">
        <v>2644</v>
      </c>
    </row>
    <row r="177" spans="1:9" s="501" customFormat="1" ht="21.65" customHeight="1" x14ac:dyDescent="0.35">
      <c r="A177" s="504"/>
      <c r="B177" s="504" t="s">
        <v>272</v>
      </c>
      <c r="C177" s="504" t="s">
        <v>2597</v>
      </c>
      <c r="D177" s="504" t="s">
        <v>272</v>
      </c>
      <c r="E177" s="505" t="s">
        <v>2645</v>
      </c>
      <c r="F177" s="505" t="s">
        <v>2641</v>
      </c>
      <c r="G177" s="505" t="s">
        <v>2646</v>
      </c>
      <c r="H177" s="505" t="s">
        <v>2647</v>
      </c>
      <c r="I177" s="505" t="s">
        <v>2648</v>
      </c>
    </row>
    <row r="178" spans="1:9" s="501" customFormat="1" ht="21.65" customHeight="1" x14ac:dyDescent="0.35">
      <c r="A178" s="504"/>
      <c r="B178" s="504" t="s">
        <v>272</v>
      </c>
      <c r="C178" s="504" t="s">
        <v>272</v>
      </c>
      <c r="D178" s="504" t="s">
        <v>2649</v>
      </c>
      <c r="E178" s="505" t="s">
        <v>2650</v>
      </c>
      <c r="F178" s="505" t="s">
        <v>2651</v>
      </c>
      <c r="G178" s="505" t="s">
        <v>2652</v>
      </c>
      <c r="H178" s="505" t="s">
        <v>272</v>
      </c>
      <c r="I178" s="505" t="s">
        <v>272</v>
      </c>
    </row>
    <row r="179" spans="1:9" s="501" customFormat="1" ht="21.65" customHeight="1" x14ac:dyDescent="0.35">
      <c r="A179" s="504"/>
      <c r="B179" s="504" t="s">
        <v>272</v>
      </c>
      <c r="C179" s="504" t="s">
        <v>272</v>
      </c>
      <c r="D179" s="504" t="s">
        <v>2653</v>
      </c>
      <c r="E179" s="505" t="s">
        <v>2654</v>
      </c>
      <c r="F179" s="505" t="s">
        <v>2655</v>
      </c>
      <c r="G179" s="505" t="s">
        <v>272</v>
      </c>
      <c r="H179" s="505" t="s">
        <v>2647</v>
      </c>
      <c r="I179" s="505" t="s">
        <v>2648</v>
      </c>
    </row>
    <row r="180" spans="1:9" s="501" customFormat="1" ht="21.65" customHeight="1" x14ac:dyDescent="0.35">
      <c r="A180" s="504"/>
      <c r="B180" s="504" t="s">
        <v>272</v>
      </c>
      <c r="C180" s="504" t="s">
        <v>272</v>
      </c>
      <c r="D180" s="504" t="s">
        <v>2656</v>
      </c>
      <c r="E180" s="505" t="s">
        <v>2657</v>
      </c>
      <c r="F180" s="505" t="s">
        <v>2658</v>
      </c>
      <c r="G180" s="505" t="s">
        <v>2659</v>
      </c>
      <c r="H180" s="505" t="s">
        <v>272</v>
      </c>
      <c r="I180" s="505" t="s">
        <v>272</v>
      </c>
    </row>
    <row r="181" spans="1:9" s="501" customFormat="1" ht="21.65" customHeight="1" x14ac:dyDescent="0.35">
      <c r="A181" s="504"/>
      <c r="B181" s="504" t="s">
        <v>272</v>
      </c>
      <c r="C181" s="504" t="s">
        <v>2427</v>
      </c>
      <c r="D181" s="504" t="s">
        <v>272</v>
      </c>
      <c r="E181" s="505" t="s">
        <v>2660</v>
      </c>
      <c r="F181" s="505" t="s">
        <v>272</v>
      </c>
      <c r="G181" s="505" t="s">
        <v>272</v>
      </c>
      <c r="H181" s="505" t="s">
        <v>272</v>
      </c>
      <c r="I181" s="505" t="s">
        <v>2660</v>
      </c>
    </row>
    <row r="182" spans="1:9" s="501" customFormat="1" ht="21.65" customHeight="1" x14ac:dyDescent="0.35">
      <c r="A182" s="504"/>
      <c r="B182" s="504" t="s">
        <v>272</v>
      </c>
      <c r="C182" s="504" t="s">
        <v>272</v>
      </c>
      <c r="D182" s="504" t="s">
        <v>2661</v>
      </c>
      <c r="E182" s="505" t="s">
        <v>2660</v>
      </c>
      <c r="F182" s="505" t="s">
        <v>272</v>
      </c>
      <c r="G182" s="505" t="s">
        <v>272</v>
      </c>
      <c r="H182" s="505" t="s">
        <v>272</v>
      </c>
      <c r="I182" s="505" t="s">
        <v>2660</v>
      </c>
    </row>
    <row r="183" spans="1:9" s="501" customFormat="1" ht="21.65" customHeight="1" x14ac:dyDescent="0.35">
      <c r="A183" s="504"/>
      <c r="B183" s="504" t="s">
        <v>272</v>
      </c>
      <c r="C183" s="504" t="s">
        <v>273</v>
      </c>
      <c r="D183" s="504" t="s">
        <v>272</v>
      </c>
      <c r="E183" s="505" t="s">
        <v>2662</v>
      </c>
      <c r="F183" s="505" t="s">
        <v>272</v>
      </c>
      <c r="G183" s="505" t="s">
        <v>2663</v>
      </c>
      <c r="H183" s="505" t="s">
        <v>2664</v>
      </c>
      <c r="I183" s="505" t="s">
        <v>2665</v>
      </c>
    </row>
    <row r="184" spans="1:9" s="501" customFormat="1" ht="21.65" customHeight="1" x14ac:dyDescent="0.35">
      <c r="A184" s="504"/>
      <c r="B184" s="504" t="s">
        <v>272</v>
      </c>
      <c r="C184" s="504" t="s">
        <v>272</v>
      </c>
      <c r="D184" s="504" t="s">
        <v>2559</v>
      </c>
      <c r="E184" s="505" t="s">
        <v>2219</v>
      </c>
      <c r="F184" s="505" t="s">
        <v>272</v>
      </c>
      <c r="G184" s="505" t="s">
        <v>272</v>
      </c>
      <c r="H184" s="505" t="s">
        <v>2665</v>
      </c>
      <c r="I184" s="505" t="s">
        <v>2665</v>
      </c>
    </row>
    <row r="185" spans="1:9" s="501" customFormat="1" ht="21.65" customHeight="1" x14ac:dyDescent="0.35">
      <c r="A185" s="504"/>
      <c r="B185" s="504" t="s">
        <v>272</v>
      </c>
      <c r="C185" s="504" t="s">
        <v>272</v>
      </c>
      <c r="D185" s="504" t="s">
        <v>274</v>
      </c>
      <c r="E185" s="505" t="s">
        <v>2666</v>
      </c>
      <c r="F185" s="505" t="s">
        <v>272</v>
      </c>
      <c r="G185" s="505" t="s">
        <v>2667</v>
      </c>
      <c r="H185" s="505" t="s">
        <v>2667</v>
      </c>
      <c r="I185" s="505" t="s">
        <v>272</v>
      </c>
    </row>
    <row r="186" spans="1:9" s="501" customFormat="1" ht="21.65" customHeight="1" x14ac:dyDescent="0.35">
      <c r="A186" s="504"/>
      <c r="B186" s="504" t="s">
        <v>272</v>
      </c>
      <c r="C186" s="504" t="s">
        <v>272</v>
      </c>
      <c r="D186" s="504" t="s">
        <v>2563</v>
      </c>
      <c r="E186" s="505" t="s">
        <v>2668</v>
      </c>
      <c r="F186" s="505" t="s">
        <v>272</v>
      </c>
      <c r="G186" s="505" t="s">
        <v>2669</v>
      </c>
      <c r="H186" s="505" t="s">
        <v>2670</v>
      </c>
      <c r="I186" s="505" t="s">
        <v>272</v>
      </c>
    </row>
    <row r="187" spans="1:9" s="501" customFormat="1" ht="21.65" customHeight="1" x14ac:dyDescent="0.35">
      <c r="A187" s="504"/>
      <c r="B187" s="504" t="s">
        <v>272</v>
      </c>
      <c r="C187" s="504" t="s">
        <v>2386</v>
      </c>
      <c r="D187" s="504" t="s">
        <v>272</v>
      </c>
      <c r="E187" s="505" t="s">
        <v>2671</v>
      </c>
      <c r="F187" s="505" t="s">
        <v>272</v>
      </c>
      <c r="G187" s="505" t="s">
        <v>272</v>
      </c>
      <c r="H187" s="505" t="s">
        <v>272</v>
      </c>
      <c r="I187" s="505" t="s">
        <v>2671</v>
      </c>
    </row>
    <row r="188" spans="1:9" s="501" customFormat="1" ht="21.65" customHeight="1" x14ac:dyDescent="0.35">
      <c r="A188" s="504"/>
      <c r="B188" s="504" t="s">
        <v>272</v>
      </c>
      <c r="C188" s="504" t="s">
        <v>272</v>
      </c>
      <c r="D188" s="504" t="s">
        <v>2390</v>
      </c>
      <c r="E188" s="505" t="s">
        <v>2671</v>
      </c>
      <c r="F188" s="505" t="s">
        <v>272</v>
      </c>
      <c r="G188" s="505" t="s">
        <v>272</v>
      </c>
      <c r="H188" s="505" t="s">
        <v>272</v>
      </c>
      <c r="I188" s="505" t="s">
        <v>2671</v>
      </c>
    </row>
    <row r="189" spans="1:9" s="501" customFormat="1" ht="21.65" customHeight="1" x14ac:dyDescent="0.35">
      <c r="A189" s="504"/>
      <c r="B189" s="504" t="s">
        <v>281</v>
      </c>
      <c r="C189" s="504" t="s">
        <v>272</v>
      </c>
      <c r="D189" s="504" t="s">
        <v>272</v>
      </c>
      <c r="E189" s="505" t="s">
        <v>2672</v>
      </c>
      <c r="F189" s="505" t="s">
        <v>272</v>
      </c>
      <c r="G189" s="505" t="s">
        <v>2673</v>
      </c>
      <c r="H189" s="505" t="s">
        <v>2674</v>
      </c>
      <c r="I189" s="505" t="s">
        <v>272</v>
      </c>
    </row>
    <row r="190" spans="1:9" s="501" customFormat="1" ht="21.65" customHeight="1" x14ac:dyDescent="0.35">
      <c r="A190" s="504"/>
      <c r="B190" s="504" t="s">
        <v>272</v>
      </c>
      <c r="C190" s="504" t="s">
        <v>2675</v>
      </c>
      <c r="D190" s="504" t="s">
        <v>272</v>
      </c>
      <c r="E190" s="505" t="s">
        <v>2158</v>
      </c>
      <c r="F190" s="505" t="s">
        <v>272</v>
      </c>
      <c r="G190" s="505" t="s">
        <v>272</v>
      </c>
      <c r="H190" s="505" t="s">
        <v>2158</v>
      </c>
      <c r="I190" s="505" t="s">
        <v>272</v>
      </c>
    </row>
    <row r="191" spans="1:9" s="501" customFormat="1" ht="21.65" customHeight="1" x14ac:dyDescent="0.35">
      <c r="A191" s="504"/>
      <c r="B191" s="504" t="s">
        <v>272</v>
      </c>
      <c r="C191" s="504" t="s">
        <v>272</v>
      </c>
      <c r="D191" s="504" t="s">
        <v>2676</v>
      </c>
      <c r="E191" s="505" t="s">
        <v>2158</v>
      </c>
      <c r="F191" s="505" t="s">
        <v>272</v>
      </c>
      <c r="G191" s="505" t="s">
        <v>272</v>
      </c>
      <c r="H191" s="505" t="s">
        <v>2158</v>
      </c>
      <c r="I191" s="505" t="s">
        <v>272</v>
      </c>
    </row>
    <row r="192" spans="1:9" s="501" customFormat="1" ht="21.65" customHeight="1" x14ac:dyDescent="0.35">
      <c r="A192" s="504"/>
      <c r="B192" s="504" t="s">
        <v>272</v>
      </c>
      <c r="C192" s="504" t="s">
        <v>2677</v>
      </c>
      <c r="D192" s="504" t="s">
        <v>272</v>
      </c>
      <c r="E192" s="505" t="s">
        <v>2678</v>
      </c>
      <c r="F192" s="505" t="s">
        <v>272</v>
      </c>
      <c r="G192" s="505" t="s">
        <v>272</v>
      </c>
      <c r="H192" s="505" t="s">
        <v>2678</v>
      </c>
      <c r="I192" s="505" t="s">
        <v>272</v>
      </c>
    </row>
    <row r="193" spans="1:9" s="501" customFormat="1" ht="21.65" customHeight="1" x14ac:dyDescent="0.35">
      <c r="A193" s="504"/>
      <c r="B193" s="504" t="s">
        <v>272</v>
      </c>
      <c r="C193" s="504" t="s">
        <v>272</v>
      </c>
      <c r="D193" s="504" t="s">
        <v>2679</v>
      </c>
      <c r="E193" s="505" t="s">
        <v>2678</v>
      </c>
      <c r="F193" s="505" t="s">
        <v>272</v>
      </c>
      <c r="G193" s="505" t="s">
        <v>272</v>
      </c>
      <c r="H193" s="505" t="s">
        <v>2678</v>
      </c>
      <c r="I193" s="505" t="s">
        <v>272</v>
      </c>
    </row>
    <row r="194" spans="1:9" s="501" customFormat="1" ht="21.65" customHeight="1" x14ac:dyDescent="0.35">
      <c r="A194" s="504"/>
      <c r="B194" s="504" t="s">
        <v>272</v>
      </c>
      <c r="C194" s="504" t="s">
        <v>2360</v>
      </c>
      <c r="D194" s="504" t="s">
        <v>272</v>
      </c>
      <c r="E194" s="505" t="s">
        <v>2680</v>
      </c>
      <c r="F194" s="505" t="s">
        <v>272</v>
      </c>
      <c r="G194" s="505" t="s">
        <v>272</v>
      </c>
      <c r="H194" s="505" t="s">
        <v>2680</v>
      </c>
      <c r="I194" s="505" t="s">
        <v>272</v>
      </c>
    </row>
    <row r="195" spans="1:9" s="501" customFormat="1" ht="21.65" customHeight="1" x14ac:dyDescent="0.35">
      <c r="A195" s="504"/>
      <c r="B195" s="504" t="s">
        <v>272</v>
      </c>
      <c r="C195" s="504" t="s">
        <v>272</v>
      </c>
      <c r="D195" s="504" t="s">
        <v>2681</v>
      </c>
      <c r="E195" s="505" t="s">
        <v>2682</v>
      </c>
      <c r="F195" s="505" t="s">
        <v>272</v>
      </c>
      <c r="G195" s="505" t="s">
        <v>272</v>
      </c>
      <c r="H195" s="505" t="s">
        <v>2682</v>
      </c>
      <c r="I195" s="505" t="s">
        <v>272</v>
      </c>
    </row>
    <row r="196" spans="1:9" s="501" customFormat="1" ht="21.65" customHeight="1" x14ac:dyDescent="0.35">
      <c r="A196" s="504"/>
      <c r="B196" s="504" t="s">
        <v>272</v>
      </c>
      <c r="C196" s="504" t="s">
        <v>272</v>
      </c>
      <c r="D196" s="504" t="s">
        <v>2362</v>
      </c>
      <c r="E196" s="505" t="s">
        <v>2683</v>
      </c>
      <c r="F196" s="505" t="s">
        <v>272</v>
      </c>
      <c r="G196" s="505" t="s">
        <v>272</v>
      </c>
      <c r="H196" s="505" t="s">
        <v>2683</v>
      </c>
      <c r="I196" s="505" t="s">
        <v>272</v>
      </c>
    </row>
    <row r="197" spans="1:9" s="501" customFormat="1" ht="21.65" customHeight="1" x14ac:dyDescent="0.35">
      <c r="A197" s="504"/>
      <c r="B197" s="504" t="s">
        <v>272</v>
      </c>
      <c r="C197" s="504" t="s">
        <v>2684</v>
      </c>
      <c r="D197" s="504" t="s">
        <v>272</v>
      </c>
      <c r="E197" s="505" t="s">
        <v>2685</v>
      </c>
      <c r="F197" s="505" t="s">
        <v>272</v>
      </c>
      <c r="G197" s="505" t="s">
        <v>272</v>
      </c>
      <c r="H197" s="505" t="s">
        <v>2685</v>
      </c>
      <c r="I197" s="505" t="s">
        <v>272</v>
      </c>
    </row>
    <row r="198" spans="1:9" s="501" customFormat="1" ht="21.65" customHeight="1" x14ac:dyDescent="0.35">
      <c r="A198" s="504"/>
      <c r="B198" s="504" t="s">
        <v>272</v>
      </c>
      <c r="C198" s="504" t="s">
        <v>272</v>
      </c>
      <c r="D198" s="504" t="s">
        <v>2686</v>
      </c>
      <c r="E198" s="505" t="s">
        <v>2685</v>
      </c>
      <c r="F198" s="505" t="s">
        <v>272</v>
      </c>
      <c r="G198" s="505" t="s">
        <v>272</v>
      </c>
      <c r="H198" s="505" t="s">
        <v>2685</v>
      </c>
      <c r="I198" s="505" t="s">
        <v>272</v>
      </c>
    </row>
    <row r="199" spans="1:9" s="501" customFormat="1" ht="21.65" customHeight="1" x14ac:dyDescent="0.35">
      <c r="A199" s="504"/>
      <c r="B199" s="504" t="s">
        <v>272</v>
      </c>
      <c r="C199" s="504" t="s">
        <v>2394</v>
      </c>
      <c r="D199" s="504" t="s">
        <v>272</v>
      </c>
      <c r="E199" s="505" t="s">
        <v>2687</v>
      </c>
      <c r="F199" s="505" t="s">
        <v>272</v>
      </c>
      <c r="G199" s="505" t="s">
        <v>272</v>
      </c>
      <c r="H199" s="505" t="s">
        <v>2687</v>
      </c>
      <c r="I199" s="505" t="s">
        <v>272</v>
      </c>
    </row>
    <row r="200" spans="1:9" s="501" customFormat="1" ht="21.65" customHeight="1" x14ac:dyDescent="0.35">
      <c r="A200" s="504"/>
      <c r="B200" s="504" t="s">
        <v>272</v>
      </c>
      <c r="C200" s="504" t="s">
        <v>272</v>
      </c>
      <c r="D200" s="504" t="s">
        <v>2688</v>
      </c>
      <c r="E200" s="505" t="s">
        <v>2687</v>
      </c>
      <c r="F200" s="505" t="s">
        <v>272</v>
      </c>
      <c r="G200" s="505" t="s">
        <v>272</v>
      </c>
      <c r="H200" s="505" t="s">
        <v>2687</v>
      </c>
      <c r="I200" s="505" t="s">
        <v>272</v>
      </c>
    </row>
    <row r="201" spans="1:9" s="501" customFormat="1" ht="21.65" customHeight="1" x14ac:dyDescent="0.35">
      <c r="A201" s="504"/>
      <c r="B201" s="504" t="s">
        <v>272</v>
      </c>
      <c r="C201" s="504" t="s">
        <v>2363</v>
      </c>
      <c r="D201" s="504" t="s">
        <v>272</v>
      </c>
      <c r="E201" s="505" t="s">
        <v>2689</v>
      </c>
      <c r="F201" s="505" t="s">
        <v>272</v>
      </c>
      <c r="G201" s="505" t="s">
        <v>272</v>
      </c>
      <c r="H201" s="505" t="s">
        <v>2689</v>
      </c>
      <c r="I201" s="505" t="s">
        <v>272</v>
      </c>
    </row>
    <row r="202" spans="1:9" s="501" customFormat="1" ht="21.65" customHeight="1" x14ac:dyDescent="0.35">
      <c r="A202" s="504"/>
      <c r="B202" s="504" t="s">
        <v>272</v>
      </c>
      <c r="C202" s="504" t="s">
        <v>272</v>
      </c>
      <c r="D202" s="504" t="s">
        <v>2690</v>
      </c>
      <c r="E202" s="505" t="s">
        <v>2689</v>
      </c>
      <c r="F202" s="505" t="s">
        <v>272</v>
      </c>
      <c r="G202" s="505" t="s">
        <v>272</v>
      </c>
      <c r="H202" s="505" t="s">
        <v>2689</v>
      </c>
      <c r="I202" s="505" t="s">
        <v>272</v>
      </c>
    </row>
    <row r="203" spans="1:9" s="501" customFormat="1" ht="21.65" customHeight="1" x14ac:dyDescent="0.35">
      <c r="A203" s="504"/>
      <c r="B203" s="504" t="s">
        <v>272</v>
      </c>
      <c r="C203" s="504" t="s">
        <v>2449</v>
      </c>
      <c r="D203" s="504" t="s">
        <v>272</v>
      </c>
      <c r="E203" s="505" t="s">
        <v>1335</v>
      </c>
      <c r="F203" s="505" t="s">
        <v>272</v>
      </c>
      <c r="G203" s="505" t="s">
        <v>1332</v>
      </c>
      <c r="H203" s="505" t="s">
        <v>2678</v>
      </c>
      <c r="I203" s="505" t="s">
        <v>272</v>
      </c>
    </row>
    <row r="204" spans="1:9" s="501" customFormat="1" ht="21.65" customHeight="1" x14ac:dyDescent="0.35">
      <c r="A204" s="504"/>
      <c r="B204" s="504" t="s">
        <v>272</v>
      </c>
      <c r="C204" s="504" t="s">
        <v>272</v>
      </c>
      <c r="D204" s="504" t="s">
        <v>2691</v>
      </c>
      <c r="E204" s="505" t="s">
        <v>2678</v>
      </c>
      <c r="F204" s="505" t="s">
        <v>272</v>
      </c>
      <c r="G204" s="505" t="s">
        <v>272</v>
      </c>
      <c r="H204" s="505" t="s">
        <v>2678</v>
      </c>
      <c r="I204" s="505" t="s">
        <v>272</v>
      </c>
    </row>
    <row r="205" spans="1:9" s="501" customFormat="1" ht="21.65" customHeight="1" x14ac:dyDescent="0.35">
      <c r="A205" s="504"/>
      <c r="B205" s="504" t="s">
        <v>272</v>
      </c>
      <c r="C205" s="504" t="s">
        <v>272</v>
      </c>
      <c r="D205" s="504" t="s">
        <v>2450</v>
      </c>
      <c r="E205" s="505" t="s">
        <v>1332</v>
      </c>
      <c r="F205" s="505" t="s">
        <v>272</v>
      </c>
      <c r="G205" s="505" t="s">
        <v>1332</v>
      </c>
      <c r="H205" s="505" t="s">
        <v>272</v>
      </c>
      <c r="I205" s="505" t="s">
        <v>272</v>
      </c>
    </row>
    <row r="206" spans="1:9" s="501" customFormat="1" ht="21.65" customHeight="1" x14ac:dyDescent="0.35">
      <c r="A206" s="504"/>
      <c r="B206" s="504" t="s">
        <v>272</v>
      </c>
      <c r="C206" s="504" t="s">
        <v>2371</v>
      </c>
      <c r="D206" s="504" t="s">
        <v>272</v>
      </c>
      <c r="E206" s="505" t="s">
        <v>2692</v>
      </c>
      <c r="F206" s="505" t="s">
        <v>272</v>
      </c>
      <c r="G206" s="505" t="s">
        <v>272</v>
      </c>
      <c r="H206" s="505" t="s">
        <v>2692</v>
      </c>
      <c r="I206" s="505" t="s">
        <v>272</v>
      </c>
    </row>
    <row r="207" spans="1:9" s="501" customFormat="1" ht="21.65" customHeight="1" x14ac:dyDescent="0.35">
      <c r="A207" s="504"/>
      <c r="B207" s="504" t="s">
        <v>272</v>
      </c>
      <c r="C207" s="504" t="s">
        <v>272</v>
      </c>
      <c r="D207" s="504" t="s">
        <v>2377</v>
      </c>
      <c r="E207" s="505" t="s">
        <v>2693</v>
      </c>
      <c r="F207" s="505" t="s">
        <v>272</v>
      </c>
      <c r="G207" s="505" t="s">
        <v>272</v>
      </c>
      <c r="H207" s="505" t="s">
        <v>2693</v>
      </c>
      <c r="I207" s="505" t="s">
        <v>272</v>
      </c>
    </row>
    <row r="208" spans="1:9" s="501" customFormat="1" ht="21.65" customHeight="1" x14ac:dyDescent="0.35">
      <c r="A208" s="504"/>
      <c r="B208" s="504" t="s">
        <v>272</v>
      </c>
      <c r="C208" s="504" t="s">
        <v>272</v>
      </c>
      <c r="D208" s="504" t="s">
        <v>2381</v>
      </c>
      <c r="E208" s="505" t="s">
        <v>2694</v>
      </c>
      <c r="F208" s="505" t="s">
        <v>272</v>
      </c>
      <c r="G208" s="505" t="s">
        <v>272</v>
      </c>
      <c r="H208" s="505" t="s">
        <v>2694</v>
      </c>
      <c r="I208" s="505" t="s">
        <v>272</v>
      </c>
    </row>
    <row r="209" spans="1:9" s="501" customFormat="1" ht="21.65" customHeight="1" x14ac:dyDescent="0.35">
      <c r="A209" s="504"/>
      <c r="B209" s="504" t="s">
        <v>272</v>
      </c>
      <c r="C209" s="504" t="s">
        <v>2386</v>
      </c>
      <c r="D209" s="504" t="s">
        <v>272</v>
      </c>
      <c r="E209" s="505" t="s">
        <v>2695</v>
      </c>
      <c r="F209" s="505" t="s">
        <v>272</v>
      </c>
      <c r="G209" s="505" t="s">
        <v>2696</v>
      </c>
      <c r="H209" s="505" t="s">
        <v>2697</v>
      </c>
      <c r="I209" s="505" t="s">
        <v>272</v>
      </c>
    </row>
    <row r="210" spans="1:9" s="501" customFormat="1" ht="21.65" customHeight="1" x14ac:dyDescent="0.35">
      <c r="A210" s="504"/>
      <c r="B210" s="504" t="s">
        <v>272</v>
      </c>
      <c r="C210" s="504" t="s">
        <v>272</v>
      </c>
      <c r="D210" s="504" t="s">
        <v>2407</v>
      </c>
      <c r="E210" s="505" t="s">
        <v>2697</v>
      </c>
      <c r="F210" s="505" t="s">
        <v>272</v>
      </c>
      <c r="G210" s="505" t="s">
        <v>272</v>
      </c>
      <c r="H210" s="505" t="s">
        <v>2697</v>
      </c>
      <c r="I210" s="505" t="s">
        <v>272</v>
      </c>
    </row>
    <row r="211" spans="1:9" s="501" customFormat="1" ht="21.65" customHeight="1" x14ac:dyDescent="0.35">
      <c r="A211" s="504"/>
      <c r="B211" s="504" t="s">
        <v>272</v>
      </c>
      <c r="C211" s="504" t="s">
        <v>272</v>
      </c>
      <c r="D211" s="504" t="s">
        <v>2698</v>
      </c>
      <c r="E211" s="505" t="s">
        <v>2699</v>
      </c>
      <c r="F211" s="505" t="s">
        <v>272</v>
      </c>
      <c r="G211" s="505" t="s">
        <v>2699</v>
      </c>
      <c r="H211" s="505" t="s">
        <v>272</v>
      </c>
      <c r="I211" s="505" t="s">
        <v>272</v>
      </c>
    </row>
    <row r="212" spans="1:9" s="501" customFormat="1" ht="21.65" customHeight="1" x14ac:dyDescent="0.35">
      <c r="A212" s="504"/>
      <c r="B212" s="504" t="s">
        <v>272</v>
      </c>
      <c r="C212" s="504" t="s">
        <v>272</v>
      </c>
      <c r="D212" s="504" t="s">
        <v>2390</v>
      </c>
      <c r="E212" s="505" t="s">
        <v>2700</v>
      </c>
      <c r="F212" s="505" t="s">
        <v>272</v>
      </c>
      <c r="G212" s="505" t="s">
        <v>2700</v>
      </c>
      <c r="H212" s="505" t="s">
        <v>272</v>
      </c>
      <c r="I212" s="505" t="s">
        <v>272</v>
      </c>
    </row>
    <row r="213" spans="1:9" s="501" customFormat="1" ht="21.65" customHeight="1" x14ac:dyDescent="0.35">
      <c r="A213" s="504"/>
      <c r="B213" s="504" t="s">
        <v>938</v>
      </c>
      <c r="C213" s="504" t="s">
        <v>272</v>
      </c>
      <c r="D213" s="504" t="s">
        <v>272</v>
      </c>
      <c r="E213" s="505" t="s">
        <v>2701</v>
      </c>
      <c r="F213" s="505" t="s">
        <v>272</v>
      </c>
      <c r="G213" s="505" t="s">
        <v>2702</v>
      </c>
      <c r="H213" s="505" t="s">
        <v>2703</v>
      </c>
      <c r="I213" s="505" t="s">
        <v>272</v>
      </c>
    </row>
    <row r="214" spans="1:9" s="501" customFormat="1" ht="21.65" customHeight="1" x14ac:dyDescent="0.35">
      <c r="A214" s="504"/>
      <c r="B214" s="504" t="s">
        <v>272</v>
      </c>
      <c r="C214" s="504" t="s">
        <v>2704</v>
      </c>
      <c r="D214" s="504" t="s">
        <v>272</v>
      </c>
      <c r="E214" s="505" t="s">
        <v>2703</v>
      </c>
      <c r="F214" s="505" t="s">
        <v>272</v>
      </c>
      <c r="G214" s="505" t="s">
        <v>272</v>
      </c>
      <c r="H214" s="505" t="s">
        <v>2703</v>
      </c>
      <c r="I214" s="505" t="s">
        <v>272</v>
      </c>
    </row>
    <row r="215" spans="1:9" s="501" customFormat="1" ht="21.65" customHeight="1" x14ac:dyDescent="0.35">
      <c r="A215" s="504"/>
      <c r="B215" s="504" t="s">
        <v>272</v>
      </c>
      <c r="C215" s="504" t="s">
        <v>272</v>
      </c>
      <c r="D215" s="504" t="s">
        <v>2705</v>
      </c>
      <c r="E215" s="505" t="s">
        <v>2703</v>
      </c>
      <c r="F215" s="505" t="s">
        <v>272</v>
      </c>
      <c r="G215" s="505" t="s">
        <v>272</v>
      </c>
      <c r="H215" s="505" t="s">
        <v>2703</v>
      </c>
      <c r="I215" s="505" t="s">
        <v>272</v>
      </c>
    </row>
    <row r="216" spans="1:9" s="501" customFormat="1" ht="21.65" customHeight="1" x14ac:dyDescent="0.35">
      <c r="A216" s="504"/>
      <c r="B216" s="504" t="s">
        <v>272</v>
      </c>
      <c r="C216" s="504" t="s">
        <v>2386</v>
      </c>
      <c r="D216" s="504" t="s">
        <v>272</v>
      </c>
      <c r="E216" s="505" t="s">
        <v>2702</v>
      </c>
      <c r="F216" s="505" t="s">
        <v>272</v>
      </c>
      <c r="G216" s="505" t="s">
        <v>2702</v>
      </c>
      <c r="H216" s="505" t="s">
        <v>272</v>
      </c>
      <c r="I216" s="505" t="s">
        <v>272</v>
      </c>
    </row>
    <row r="217" spans="1:9" s="501" customFormat="1" ht="21.65" customHeight="1" x14ac:dyDescent="0.35">
      <c r="A217" s="504"/>
      <c r="B217" s="504" t="s">
        <v>272</v>
      </c>
      <c r="C217" s="504" t="s">
        <v>272</v>
      </c>
      <c r="D217" s="504" t="s">
        <v>2698</v>
      </c>
      <c r="E217" s="505" t="s">
        <v>2702</v>
      </c>
      <c r="F217" s="505" t="s">
        <v>272</v>
      </c>
      <c r="G217" s="505" t="s">
        <v>2702</v>
      </c>
      <c r="H217" s="505" t="s">
        <v>272</v>
      </c>
      <c r="I217" s="505" t="s">
        <v>272</v>
      </c>
    </row>
    <row r="218" spans="1:9" s="501" customFormat="1" ht="21.65" customHeight="1" x14ac:dyDescent="0.35">
      <c r="A218" s="504"/>
      <c r="B218" s="504" t="s">
        <v>991</v>
      </c>
      <c r="C218" s="504" t="s">
        <v>272</v>
      </c>
      <c r="D218" s="504" t="s">
        <v>272</v>
      </c>
      <c r="E218" s="505" t="s">
        <v>2706</v>
      </c>
      <c r="F218" s="505" t="s">
        <v>2707</v>
      </c>
      <c r="G218" s="505" t="s">
        <v>2708</v>
      </c>
      <c r="H218" s="505" t="s">
        <v>2709</v>
      </c>
      <c r="I218" s="505" t="s">
        <v>272</v>
      </c>
    </row>
    <row r="219" spans="1:9" s="501" customFormat="1" ht="21.65" customHeight="1" x14ac:dyDescent="0.35">
      <c r="A219" s="504"/>
      <c r="B219" s="504" t="s">
        <v>272</v>
      </c>
      <c r="C219" s="504" t="s">
        <v>2414</v>
      </c>
      <c r="D219" s="504" t="s">
        <v>272</v>
      </c>
      <c r="E219" s="505" t="s">
        <v>2710</v>
      </c>
      <c r="F219" s="505" t="s">
        <v>2707</v>
      </c>
      <c r="G219" s="505" t="s">
        <v>2711</v>
      </c>
      <c r="H219" s="505" t="s">
        <v>272</v>
      </c>
      <c r="I219" s="505" t="s">
        <v>272</v>
      </c>
    </row>
    <row r="220" spans="1:9" s="501" customFormat="1" ht="21.65" customHeight="1" x14ac:dyDescent="0.35">
      <c r="A220" s="504"/>
      <c r="B220" s="504" t="s">
        <v>272</v>
      </c>
      <c r="C220" s="504" t="s">
        <v>272</v>
      </c>
      <c r="D220" s="504" t="s">
        <v>2418</v>
      </c>
      <c r="E220" s="505" t="s">
        <v>2710</v>
      </c>
      <c r="F220" s="505" t="s">
        <v>2707</v>
      </c>
      <c r="G220" s="505" t="s">
        <v>2711</v>
      </c>
      <c r="H220" s="505" t="s">
        <v>272</v>
      </c>
      <c r="I220" s="505" t="s">
        <v>272</v>
      </c>
    </row>
    <row r="221" spans="1:9" s="501" customFormat="1" ht="21.65" customHeight="1" x14ac:dyDescent="0.35">
      <c r="A221" s="504"/>
      <c r="B221" s="504" t="s">
        <v>272</v>
      </c>
      <c r="C221" s="504" t="s">
        <v>2360</v>
      </c>
      <c r="D221" s="504" t="s">
        <v>272</v>
      </c>
      <c r="E221" s="505" t="s">
        <v>2709</v>
      </c>
      <c r="F221" s="505" t="s">
        <v>272</v>
      </c>
      <c r="G221" s="505" t="s">
        <v>272</v>
      </c>
      <c r="H221" s="505" t="s">
        <v>2709</v>
      </c>
      <c r="I221" s="505" t="s">
        <v>272</v>
      </c>
    </row>
    <row r="222" spans="1:9" s="501" customFormat="1" ht="21.65" customHeight="1" x14ac:dyDescent="0.35">
      <c r="A222" s="504"/>
      <c r="B222" s="504" t="s">
        <v>272</v>
      </c>
      <c r="C222" s="504" t="s">
        <v>272</v>
      </c>
      <c r="D222" s="504" t="s">
        <v>2681</v>
      </c>
      <c r="E222" s="505" t="s">
        <v>2709</v>
      </c>
      <c r="F222" s="505" t="s">
        <v>272</v>
      </c>
      <c r="G222" s="505" t="s">
        <v>272</v>
      </c>
      <c r="H222" s="505" t="s">
        <v>2709</v>
      </c>
      <c r="I222" s="505" t="s">
        <v>272</v>
      </c>
    </row>
    <row r="223" spans="1:9" s="501" customFormat="1" ht="21.65" customHeight="1" x14ac:dyDescent="0.35">
      <c r="A223" s="504"/>
      <c r="B223" s="504" t="s">
        <v>272</v>
      </c>
      <c r="C223" s="504" t="s">
        <v>2449</v>
      </c>
      <c r="D223" s="504" t="s">
        <v>272</v>
      </c>
      <c r="E223" s="505" t="s">
        <v>1332</v>
      </c>
      <c r="F223" s="505" t="s">
        <v>272</v>
      </c>
      <c r="G223" s="505" t="s">
        <v>1332</v>
      </c>
      <c r="H223" s="505" t="s">
        <v>272</v>
      </c>
      <c r="I223" s="505" t="s">
        <v>272</v>
      </c>
    </row>
    <row r="224" spans="1:9" s="501" customFormat="1" ht="21.65" customHeight="1" x14ac:dyDescent="0.35">
      <c r="A224" s="504"/>
      <c r="B224" s="504" t="s">
        <v>272</v>
      </c>
      <c r="C224" s="504" t="s">
        <v>272</v>
      </c>
      <c r="D224" s="504" t="s">
        <v>2450</v>
      </c>
      <c r="E224" s="505" t="s">
        <v>1332</v>
      </c>
      <c r="F224" s="505" t="s">
        <v>272</v>
      </c>
      <c r="G224" s="505" t="s">
        <v>1332</v>
      </c>
      <c r="H224" s="505" t="s">
        <v>272</v>
      </c>
      <c r="I224" s="505" t="s">
        <v>272</v>
      </c>
    </row>
    <row r="225" spans="1:9" s="501" customFormat="1" ht="21.65" customHeight="1" x14ac:dyDescent="0.35">
      <c r="A225" s="504"/>
      <c r="B225" s="504" t="s">
        <v>272</v>
      </c>
      <c r="C225" s="504" t="s">
        <v>2386</v>
      </c>
      <c r="D225" s="504" t="s">
        <v>272</v>
      </c>
      <c r="E225" s="505" t="s">
        <v>2712</v>
      </c>
      <c r="F225" s="505" t="s">
        <v>272</v>
      </c>
      <c r="G225" s="505" t="s">
        <v>2712</v>
      </c>
      <c r="H225" s="505" t="s">
        <v>272</v>
      </c>
      <c r="I225" s="505" t="s">
        <v>272</v>
      </c>
    </row>
    <row r="226" spans="1:9" s="501" customFormat="1" ht="21.65" customHeight="1" x14ac:dyDescent="0.35">
      <c r="A226" s="504"/>
      <c r="B226" s="504" t="s">
        <v>272</v>
      </c>
      <c r="C226" s="504" t="s">
        <v>272</v>
      </c>
      <c r="D226" s="504" t="s">
        <v>2390</v>
      </c>
      <c r="E226" s="505" t="s">
        <v>2712</v>
      </c>
      <c r="F226" s="505" t="s">
        <v>272</v>
      </c>
      <c r="G226" s="505" t="s">
        <v>2712</v>
      </c>
      <c r="H226" s="505" t="s">
        <v>272</v>
      </c>
      <c r="I226" s="505" t="s">
        <v>272</v>
      </c>
    </row>
    <row r="227" spans="1:9" s="501" customFormat="1" ht="21.65" customHeight="1" x14ac:dyDescent="0.35">
      <c r="A227" s="504"/>
      <c r="B227" s="504" t="s">
        <v>1496</v>
      </c>
      <c r="C227" s="504" t="s">
        <v>272</v>
      </c>
      <c r="D227" s="504" t="s">
        <v>272</v>
      </c>
      <c r="E227" s="505" t="s">
        <v>2713</v>
      </c>
      <c r="F227" s="505" t="s">
        <v>272</v>
      </c>
      <c r="G227" s="505" t="s">
        <v>272</v>
      </c>
      <c r="H227" s="505" t="s">
        <v>2713</v>
      </c>
      <c r="I227" s="505" t="s">
        <v>272</v>
      </c>
    </row>
    <row r="228" spans="1:9" s="501" customFormat="1" ht="21.65" customHeight="1" x14ac:dyDescent="0.35">
      <c r="A228" s="504"/>
      <c r="B228" s="504" t="s">
        <v>272</v>
      </c>
      <c r="C228" s="504" t="s">
        <v>2684</v>
      </c>
      <c r="D228" s="504" t="s">
        <v>272</v>
      </c>
      <c r="E228" s="505" t="s">
        <v>2713</v>
      </c>
      <c r="F228" s="505" t="s">
        <v>272</v>
      </c>
      <c r="G228" s="505" t="s">
        <v>272</v>
      </c>
      <c r="H228" s="505" t="s">
        <v>2713</v>
      </c>
      <c r="I228" s="505" t="s">
        <v>272</v>
      </c>
    </row>
    <row r="229" spans="1:9" s="501" customFormat="1" ht="21.65" customHeight="1" x14ac:dyDescent="0.35">
      <c r="A229" s="504"/>
      <c r="B229" s="504" t="s">
        <v>272</v>
      </c>
      <c r="C229" s="504" t="s">
        <v>272</v>
      </c>
      <c r="D229" s="504" t="s">
        <v>2714</v>
      </c>
      <c r="E229" s="505" t="s">
        <v>2713</v>
      </c>
      <c r="F229" s="505" t="s">
        <v>272</v>
      </c>
      <c r="G229" s="505" t="s">
        <v>272</v>
      </c>
      <c r="H229" s="505" t="s">
        <v>2713</v>
      </c>
      <c r="I229" s="505" t="s">
        <v>272</v>
      </c>
    </row>
    <row r="230" spans="1:9" s="501" customFormat="1" ht="21.65" customHeight="1" x14ac:dyDescent="0.35">
      <c r="A230" s="504"/>
      <c r="B230" s="504" t="s">
        <v>2715</v>
      </c>
      <c r="C230" s="504" t="s">
        <v>272</v>
      </c>
      <c r="D230" s="504" t="s">
        <v>272</v>
      </c>
      <c r="E230" s="505" t="s">
        <v>2716</v>
      </c>
      <c r="F230" s="505" t="s">
        <v>2717</v>
      </c>
      <c r="G230" s="505" t="s">
        <v>2718</v>
      </c>
      <c r="H230" s="505" t="s">
        <v>2719</v>
      </c>
      <c r="I230" s="505" t="s">
        <v>2720</v>
      </c>
    </row>
    <row r="231" spans="1:9" s="501" customFormat="1" ht="21.65" customHeight="1" x14ac:dyDescent="0.35">
      <c r="A231" s="504"/>
      <c r="B231" s="504" t="s">
        <v>272</v>
      </c>
      <c r="C231" s="504" t="s">
        <v>2466</v>
      </c>
      <c r="D231" s="504" t="s">
        <v>272</v>
      </c>
      <c r="E231" s="505" t="s">
        <v>2721</v>
      </c>
      <c r="F231" s="505" t="s">
        <v>2722</v>
      </c>
      <c r="G231" s="505" t="s">
        <v>2723</v>
      </c>
      <c r="H231" s="505" t="s">
        <v>2724</v>
      </c>
      <c r="I231" s="505" t="s">
        <v>272</v>
      </c>
    </row>
    <row r="232" spans="1:9" s="501" customFormat="1" ht="21.65" customHeight="1" x14ac:dyDescent="0.35">
      <c r="A232" s="504"/>
      <c r="B232" s="504" t="s">
        <v>272</v>
      </c>
      <c r="C232" s="504" t="s">
        <v>272</v>
      </c>
      <c r="D232" s="504" t="s">
        <v>2470</v>
      </c>
      <c r="E232" s="505" t="s">
        <v>2721</v>
      </c>
      <c r="F232" s="505" t="s">
        <v>2722</v>
      </c>
      <c r="G232" s="505" t="s">
        <v>2723</v>
      </c>
      <c r="H232" s="505" t="s">
        <v>2724</v>
      </c>
      <c r="I232" s="505" t="s">
        <v>272</v>
      </c>
    </row>
    <row r="233" spans="1:9" s="501" customFormat="1" ht="21.65" customHeight="1" x14ac:dyDescent="0.35">
      <c r="A233" s="504"/>
      <c r="B233" s="504" t="s">
        <v>272</v>
      </c>
      <c r="C233" s="504" t="s">
        <v>2427</v>
      </c>
      <c r="D233" s="504" t="s">
        <v>272</v>
      </c>
      <c r="E233" s="505" t="s">
        <v>2725</v>
      </c>
      <c r="F233" s="505" t="s">
        <v>272</v>
      </c>
      <c r="G233" s="505" t="s">
        <v>272</v>
      </c>
      <c r="H233" s="505" t="s">
        <v>272</v>
      </c>
      <c r="I233" s="505" t="s">
        <v>2725</v>
      </c>
    </row>
    <row r="234" spans="1:9" s="501" customFormat="1" ht="21.65" customHeight="1" x14ac:dyDescent="0.35">
      <c r="A234" s="504"/>
      <c r="B234" s="504" t="s">
        <v>272</v>
      </c>
      <c r="C234" s="504" t="s">
        <v>272</v>
      </c>
      <c r="D234" s="504" t="s">
        <v>2429</v>
      </c>
      <c r="E234" s="505" t="s">
        <v>2725</v>
      </c>
      <c r="F234" s="505" t="s">
        <v>272</v>
      </c>
      <c r="G234" s="505" t="s">
        <v>272</v>
      </c>
      <c r="H234" s="505" t="s">
        <v>272</v>
      </c>
      <c r="I234" s="505" t="s">
        <v>2725</v>
      </c>
    </row>
    <row r="235" spans="1:9" s="501" customFormat="1" ht="21.65" customHeight="1" x14ac:dyDescent="0.35">
      <c r="A235" s="504"/>
      <c r="B235" s="504" t="s">
        <v>272</v>
      </c>
      <c r="C235" s="504" t="s">
        <v>2414</v>
      </c>
      <c r="D235" s="504" t="s">
        <v>272</v>
      </c>
      <c r="E235" s="505" t="s">
        <v>2726</v>
      </c>
      <c r="F235" s="505" t="s">
        <v>2727</v>
      </c>
      <c r="G235" s="505" t="s">
        <v>2728</v>
      </c>
      <c r="H235" s="505" t="s">
        <v>2729</v>
      </c>
      <c r="I235" s="505" t="s">
        <v>2730</v>
      </c>
    </row>
    <row r="236" spans="1:9" s="501" customFormat="1" ht="21.65" customHeight="1" x14ac:dyDescent="0.35">
      <c r="A236" s="504"/>
      <c r="B236" s="504" t="s">
        <v>272</v>
      </c>
      <c r="C236" s="504" t="s">
        <v>272</v>
      </c>
      <c r="D236" s="504" t="s">
        <v>2418</v>
      </c>
      <c r="E236" s="505" t="s">
        <v>2726</v>
      </c>
      <c r="F236" s="505" t="s">
        <v>2727</v>
      </c>
      <c r="G236" s="505" t="s">
        <v>2728</v>
      </c>
      <c r="H236" s="505" t="s">
        <v>2729</v>
      </c>
      <c r="I236" s="505" t="s">
        <v>2730</v>
      </c>
    </row>
    <row r="237" spans="1:9" s="501" customFormat="1" ht="21.65" customHeight="1" x14ac:dyDescent="0.35">
      <c r="A237" s="504"/>
      <c r="B237" s="504" t="s">
        <v>272</v>
      </c>
      <c r="C237" s="504" t="s">
        <v>273</v>
      </c>
      <c r="D237" s="504" t="s">
        <v>272</v>
      </c>
      <c r="E237" s="505" t="s">
        <v>2731</v>
      </c>
      <c r="F237" s="505" t="s">
        <v>272</v>
      </c>
      <c r="G237" s="505" t="s">
        <v>2732</v>
      </c>
      <c r="H237" s="505" t="s">
        <v>2732</v>
      </c>
      <c r="I237" s="505" t="s">
        <v>272</v>
      </c>
    </row>
    <row r="238" spans="1:9" s="501" customFormat="1" ht="21.65" customHeight="1" x14ac:dyDescent="0.35">
      <c r="A238" s="504"/>
      <c r="B238" s="504" t="s">
        <v>272</v>
      </c>
      <c r="C238" s="504" t="s">
        <v>272</v>
      </c>
      <c r="D238" s="504" t="s">
        <v>274</v>
      </c>
      <c r="E238" s="505" t="s">
        <v>2731</v>
      </c>
      <c r="F238" s="505" t="s">
        <v>272</v>
      </c>
      <c r="G238" s="505" t="s">
        <v>2732</v>
      </c>
      <c r="H238" s="505" t="s">
        <v>2732</v>
      </c>
      <c r="I238" s="505" t="s">
        <v>272</v>
      </c>
    </row>
    <row r="239" spans="1:9" s="501" customFormat="1" ht="21.65" customHeight="1" x14ac:dyDescent="0.35">
      <c r="A239" s="504"/>
      <c r="B239" s="504" t="s">
        <v>272</v>
      </c>
      <c r="C239" s="504" t="s">
        <v>2449</v>
      </c>
      <c r="D239" s="504" t="s">
        <v>272</v>
      </c>
      <c r="E239" s="505" t="s">
        <v>857</v>
      </c>
      <c r="F239" s="505" t="s">
        <v>272</v>
      </c>
      <c r="G239" s="505" t="s">
        <v>272</v>
      </c>
      <c r="H239" s="505" t="s">
        <v>857</v>
      </c>
      <c r="I239" s="505" t="s">
        <v>272</v>
      </c>
    </row>
    <row r="240" spans="1:9" s="501" customFormat="1" ht="21.65" customHeight="1" x14ac:dyDescent="0.35">
      <c r="A240" s="504"/>
      <c r="B240" s="504" t="s">
        <v>272</v>
      </c>
      <c r="C240" s="504" t="s">
        <v>272</v>
      </c>
      <c r="D240" s="504" t="s">
        <v>2566</v>
      </c>
      <c r="E240" s="505" t="s">
        <v>996</v>
      </c>
      <c r="F240" s="505" t="s">
        <v>272</v>
      </c>
      <c r="G240" s="505" t="s">
        <v>272</v>
      </c>
      <c r="H240" s="505" t="s">
        <v>996</v>
      </c>
      <c r="I240" s="505" t="s">
        <v>272</v>
      </c>
    </row>
    <row r="241" spans="1:9" s="501" customFormat="1" ht="21.65" customHeight="1" x14ac:dyDescent="0.35">
      <c r="A241" s="504"/>
      <c r="B241" s="504" t="s">
        <v>272</v>
      </c>
      <c r="C241" s="504" t="s">
        <v>272</v>
      </c>
      <c r="D241" s="504" t="s">
        <v>2450</v>
      </c>
      <c r="E241" s="505" t="s">
        <v>2733</v>
      </c>
      <c r="F241" s="505" t="s">
        <v>272</v>
      </c>
      <c r="G241" s="505" t="s">
        <v>272</v>
      </c>
      <c r="H241" s="505" t="s">
        <v>2733</v>
      </c>
      <c r="I241" s="505" t="s">
        <v>272</v>
      </c>
    </row>
    <row r="242" spans="1:9" s="501" customFormat="1" ht="21.65" customHeight="1" x14ac:dyDescent="0.35">
      <c r="A242" s="504"/>
      <c r="B242" s="504" t="s">
        <v>272</v>
      </c>
      <c r="C242" s="504" t="s">
        <v>2419</v>
      </c>
      <c r="D242" s="504" t="s">
        <v>272</v>
      </c>
      <c r="E242" s="505" t="s">
        <v>2734</v>
      </c>
      <c r="F242" s="505" t="s">
        <v>272</v>
      </c>
      <c r="G242" s="505" t="s">
        <v>2735</v>
      </c>
      <c r="H242" s="505" t="s">
        <v>2735</v>
      </c>
      <c r="I242" s="505" t="s">
        <v>2736</v>
      </c>
    </row>
    <row r="243" spans="1:9" s="501" customFormat="1" ht="21.65" customHeight="1" x14ac:dyDescent="0.35">
      <c r="A243" s="504"/>
      <c r="B243" s="504" t="s">
        <v>272</v>
      </c>
      <c r="C243" s="504" t="s">
        <v>272</v>
      </c>
      <c r="D243" s="504" t="s">
        <v>2422</v>
      </c>
      <c r="E243" s="505" t="s">
        <v>2734</v>
      </c>
      <c r="F243" s="505" t="s">
        <v>272</v>
      </c>
      <c r="G243" s="505" t="s">
        <v>2735</v>
      </c>
      <c r="H243" s="505" t="s">
        <v>2735</v>
      </c>
      <c r="I243" s="505" t="s">
        <v>2736</v>
      </c>
    </row>
    <row r="244" spans="1:9" s="501" customFormat="1" ht="21.65" customHeight="1" x14ac:dyDescent="0.35">
      <c r="A244" s="504"/>
      <c r="B244" s="504" t="s">
        <v>272</v>
      </c>
      <c r="C244" s="504" t="s">
        <v>2371</v>
      </c>
      <c r="D244" s="504" t="s">
        <v>272</v>
      </c>
      <c r="E244" s="505" t="s">
        <v>2737</v>
      </c>
      <c r="F244" s="505" t="s">
        <v>2737</v>
      </c>
      <c r="G244" s="505" t="s">
        <v>272</v>
      </c>
      <c r="H244" s="505" t="s">
        <v>272</v>
      </c>
      <c r="I244" s="505" t="s">
        <v>272</v>
      </c>
    </row>
    <row r="245" spans="1:9" s="501" customFormat="1" ht="21.65" customHeight="1" x14ac:dyDescent="0.35">
      <c r="A245" s="504"/>
      <c r="B245" s="504" t="s">
        <v>272</v>
      </c>
      <c r="C245" s="504" t="s">
        <v>272</v>
      </c>
      <c r="D245" s="504" t="s">
        <v>2482</v>
      </c>
      <c r="E245" s="505" t="s">
        <v>2738</v>
      </c>
      <c r="F245" s="505" t="s">
        <v>2738</v>
      </c>
      <c r="G245" s="505" t="s">
        <v>272</v>
      </c>
      <c r="H245" s="505" t="s">
        <v>272</v>
      </c>
      <c r="I245" s="505" t="s">
        <v>272</v>
      </c>
    </row>
    <row r="246" spans="1:9" s="501" customFormat="1" ht="21.65" customHeight="1" x14ac:dyDescent="0.35">
      <c r="A246" s="504"/>
      <c r="B246" s="504" t="s">
        <v>272</v>
      </c>
      <c r="C246" s="504" t="s">
        <v>272</v>
      </c>
      <c r="D246" s="504" t="s">
        <v>2621</v>
      </c>
      <c r="E246" s="505" t="s">
        <v>2739</v>
      </c>
      <c r="F246" s="505" t="s">
        <v>2739</v>
      </c>
      <c r="G246" s="505" t="s">
        <v>272</v>
      </c>
      <c r="H246" s="505" t="s">
        <v>272</v>
      </c>
      <c r="I246" s="505" t="s">
        <v>272</v>
      </c>
    </row>
    <row r="247" spans="1:9" s="501" customFormat="1" ht="21.65" customHeight="1" x14ac:dyDescent="0.35">
      <c r="A247" s="504"/>
      <c r="B247" s="504" t="s">
        <v>272</v>
      </c>
      <c r="C247" s="504" t="s">
        <v>2386</v>
      </c>
      <c r="D247" s="504" t="s">
        <v>272</v>
      </c>
      <c r="E247" s="505" t="s">
        <v>2740</v>
      </c>
      <c r="F247" s="505" t="s">
        <v>2741</v>
      </c>
      <c r="G247" s="505" t="s">
        <v>2742</v>
      </c>
      <c r="H247" s="505" t="s">
        <v>2743</v>
      </c>
      <c r="I247" s="505" t="s">
        <v>272</v>
      </c>
    </row>
    <row r="248" spans="1:9" s="501" customFormat="1" ht="21.65" customHeight="1" x14ac:dyDescent="0.35">
      <c r="A248" s="504"/>
      <c r="B248" s="504" t="s">
        <v>272</v>
      </c>
      <c r="C248" s="504" t="s">
        <v>272</v>
      </c>
      <c r="D248" s="504" t="s">
        <v>2489</v>
      </c>
      <c r="E248" s="505" t="s">
        <v>2744</v>
      </c>
      <c r="F248" s="505" t="s">
        <v>2745</v>
      </c>
      <c r="G248" s="505" t="s">
        <v>2746</v>
      </c>
      <c r="H248" s="505" t="s">
        <v>2747</v>
      </c>
      <c r="I248" s="505" t="s">
        <v>272</v>
      </c>
    </row>
    <row r="249" spans="1:9" s="501" customFormat="1" ht="21.65" customHeight="1" x14ac:dyDescent="0.35">
      <c r="A249" s="504"/>
      <c r="B249" s="504" t="s">
        <v>272</v>
      </c>
      <c r="C249" s="504" t="s">
        <v>272</v>
      </c>
      <c r="D249" s="504" t="s">
        <v>2455</v>
      </c>
      <c r="E249" s="505" t="s">
        <v>2748</v>
      </c>
      <c r="F249" s="505" t="s">
        <v>2749</v>
      </c>
      <c r="G249" s="505" t="s">
        <v>2750</v>
      </c>
      <c r="H249" s="505" t="s">
        <v>2751</v>
      </c>
      <c r="I249" s="505" t="s">
        <v>272</v>
      </c>
    </row>
    <row r="250" spans="1:9" s="501" customFormat="1" ht="21.65" customHeight="1" x14ac:dyDescent="0.35">
      <c r="A250" s="504"/>
      <c r="B250" s="504" t="s">
        <v>272</v>
      </c>
      <c r="C250" s="504" t="s">
        <v>272</v>
      </c>
      <c r="D250" s="504" t="s">
        <v>2390</v>
      </c>
      <c r="E250" s="505" t="s">
        <v>2752</v>
      </c>
      <c r="F250" s="505" t="s">
        <v>272</v>
      </c>
      <c r="G250" s="505" t="s">
        <v>272</v>
      </c>
      <c r="H250" s="505" t="s">
        <v>2752</v>
      </c>
      <c r="I250" s="505" t="s">
        <v>272</v>
      </c>
    </row>
    <row r="251" spans="1:9" s="501" customFormat="1" ht="21.65" customHeight="1" x14ac:dyDescent="0.35">
      <c r="A251" s="504"/>
      <c r="B251" s="504" t="s">
        <v>2753</v>
      </c>
      <c r="C251" s="504" t="s">
        <v>272</v>
      </c>
      <c r="D251" s="504" t="s">
        <v>272</v>
      </c>
      <c r="E251" s="505" t="s">
        <v>2754</v>
      </c>
      <c r="F251" s="505" t="s">
        <v>2755</v>
      </c>
      <c r="G251" s="505" t="s">
        <v>2756</v>
      </c>
      <c r="H251" s="505" t="s">
        <v>2757</v>
      </c>
      <c r="I251" s="505" t="s">
        <v>2758</v>
      </c>
    </row>
    <row r="252" spans="1:9" s="501" customFormat="1" ht="21.65" customHeight="1" x14ac:dyDescent="0.35">
      <c r="A252" s="504"/>
      <c r="B252" s="504" t="s">
        <v>272</v>
      </c>
      <c r="C252" s="504" t="s">
        <v>2466</v>
      </c>
      <c r="D252" s="504" t="s">
        <v>272</v>
      </c>
      <c r="E252" s="505" t="s">
        <v>2759</v>
      </c>
      <c r="F252" s="505" t="s">
        <v>2760</v>
      </c>
      <c r="G252" s="505" t="s">
        <v>2761</v>
      </c>
      <c r="H252" s="505" t="s">
        <v>2762</v>
      </c>
      <c r="I252" s="505" t="s">
        <v>272</v>
      </c>
    </row>
    <row r="253" spans="1:9" s="501" customFormat="1" ht="21.65" customHeight="1" x14ac:dyDescent="0.35">
      <c r="A253" s="504"/>
      <c r="B253" s="504" t="s">
        <v>272</v>
      </c>
      <c r="C253" s="504" t="s">
        <v>272</v>
      </c>
      <c r="D253" s="504" t="s">
        <v>2470</v>
      </c>
      <c r="E253" s="505" t="s">
        <v>2759</v>
      </c>
      <c r="F253" s="505" t="s">
        <v>2760</v>
      </c>
      <c r="G253" s="505" t="s">
        <v>2761</v>
      </c>
      <c r="H253" s="505" t="s">
        <v>2762</v>
      </c>
      <c r="I253" s="505" t="s">
        <v>272</v>
      </c>
    </row>
    <row r="254" spans="1:9" s="501" customFormat="1" ht="21.65" customHeight="1" x14ac:dyDescent="0.35">
      <c r="A254" s="504"/>
      <c r="B254" s="504" t="s">
        <v>272</v>
      </c>
      <c r="C254" s="504" t="s">
        <v>2510</v>
      </c>
      <c r="D254" s="504" t="s">
        <v>272</v>
      </c>
      <c r="E254" s="505" t="s">
        <v>2763</v>
      </c>
      <c r="F254" s="505" t="s">
        <v>272</v>
      </c>
      <c r="G254" s="505" t="s">
        <v>272</v>
      </c>
      <c r="H254" s="505" t="s">
        <v>2763</v>
      </c>
      <c r="I254" s="505" t="s">
        <v>272</v>
      </c>
    </row>
    <row r="255" spans="1:9" s="501" customFormat="1" ht="21.65" customHeight="1" x14ac:dyDescent="0.35">
      <c r="A255" s="504"/>
      <c r="B255" s="504" t="s">
        <v>272</v>
      </c>
      <c r="C255" s="504" t="s">
        <v>272</v>
      </c>
      <c r="D255" s="504" t="s">
        <v>2512</v>
      </c>
      <c r="E255" s="505" t="s">
        <v>2763</v>
      </c>
      <c r="F255" s="505" t="s">
        <v>272</v>
      </c>
      <c r="G255" s="505" t="s">
        <v>272</v>
      </c>
      <c r="H255" s="505" t="s">
        <v>2763</v>
      </c>
      <c r="I255" s="505" t="s">
        <v>272</v>
      </c>
    </row>
    <row r="256" spans="1:9" s="501" customFormat="1" ht="21.65" customHeight="1" x14ac:dyDescent="0.35">
      <c r="A256" s="504"/>
      <c r="B256" s="504" t="s">
        <v>272</v>
      </c>
      <c r="C256" s="504" t="s">
        <v>2427</v>
      </c>
      <c r="D256" s="504" t="s">
        <v>272</v>
      </c>
      <c r="E256" s="505" t="s">
        <v>2764</v>
      </c>
      <c r="F256" s="505" t="s">
        <v>272</v>
      </c>
      <c r="G256" s="505" t="s">
        <v>272</v>
      </c>
      <c r="H256" s="505" t="s">
        <v>272</v>
      </c>
      <c r="I256" s="505" t="s">
        <v>2764</v>
      </c>
    </row>
    <row r="257" spans="1:9" s="501" customFormat="1" ht="21.65" customHeight="1" x14ac:dyDescent="0.35">
      <c r="A257" s="504"/>
      <c r="B257" s="504" t="s">
        <v>272</v>
      </c>
      <c r="C257" s="504" t="s">
        <v>272</v>
      </c>
      <c r="D257" s="504" t="s">
        <v>2429</v>
      </c>
      <c r="E257" s="505" t="s">
        <v>2764</v>
      </c>
      <c r="F257" s="505" t="s">
        <v>272</v>
      </c>
      <c r="G257" s="505" t="s">
        <v>272</v>
      </c>
      <c r="H257" s="505" t="s">
        <v>272</v>
      </c>
      <c r="I257" s="505" t="s">
        <v>2764</v>
      </c>
    </row>
    <row r="258" spans="1:9" s="501" customFormat="1" ht="21.65" customHeight="1" x14ac:dyDescent="0.35">
      <c r="A258" s="504"/>
      <c r="B258" s="504" t="s">
        <v>272</v>
      </c>
      <c r="C258" s="504" t="s">
        <v>2414</v>
      </c>
      <c r="D258" s="504" t="s">
        <v>272</v>
      </c>
      <c r="E258" s="505" t="s">
        <v>2765</v>
      </c>
      <c r="F258" s="505" t="s">
        <v>2766</v>
      </c>
      <c r="G258" s="505" t="s">
        <v>2767</v>
      </c>
      <c r="H258" s="505" t="s">
        <v>2768</v>
      </c>
      <c r="I258" s="505" t="s">
        <v>2769</v>
      </c>
    </row>
    <row r="259" spans="1:9" s="501" customFormat="1" ht="21.65" customHeight="1" x14ac:dyDescent="0.35">
      <c r="A259" s="504"/>
      <c r="B259" s="504" t="s">
        <v>272</v>
      </c>
      <c r="C259" s="504" t="s">
        <v>272</v>
      </c>
      <c r="D259" s="504" t="s">
        <v>2418</v>
      </c>
      <c r="E259" s="505" t="s">
        <v>2765</v>
      </c>
      <c r="F259" s="505" t="s">
        <v>2766</v>
      </c>
      <c r="G259" s="505" t="s">
        <v>2767</v>
      </c>
      <c r="H259" s="505" t="s">
        <v>2768</v>
      </c>
      <c r="I259" s="505" t="s">
        <v>2769</v>
      </c>
    </row>
    <row r="260" spans="1:9" s="501" customFormat="1" ht="21.65" customHeight="1" x14ac:dyDescent="0.35">
      <c r="A260" s="504"/>
      <c r="B260" s="504" t="s">
        <v>272</v>
      </c>
      <c r="C260" s="504" t="s">
        <v>273</v>
      </c>
      <c r="D260" s="504" t="s">
        <v>272</v>
      </c>
      <c r="E260" s="505" t="s">
        <v>2770</v>
      </c>
      <c r="F260" s="505" t="s">
        <v>272</v>
      </c>
      <c r="G260" s="505" t="s">
        <v>2771</v>
      </c>
      <c r="H260" s="505" t="s">
        <v>2771</v>
      </c>
      <c r="I260" s="505" t="s">
        <v>272</v>
      </c>
    </row>
    <row r="261" spans="1:9" s="501" customFormat="1" ht="21.65" customHeight="1" x14ac:dyDescent="0.35">
      <c r="A261" s="504"/>
      <c r="B261" s="504" t="s">
        <v>272</v>
      </c>
      <c r="C261" s="504" t="s">
        <v>272</v>
      </c>
      <c r="D261" s="504" t="s">
        <v>274</v>
      </c>
      <c r="E261" s="505" t="s">
        <v>2772</v>
      </c>
      <c r="F261" s="505" t="s">
        <v>272</v>
      </c>
      <c r="G261" s="505" t="s">
        <v>2773</v>
      </c>
      <c r="H261" s="505" t="s">
        <v>2773</v>
      </c>
      <c r="I261" s="505" t="s">
        <v>272</v>
      </c>
    </row>
    <row r="262" spans="1:9" s="501" customFormat="1" ht="21.65" customHeight="1" x14ac:dyDescent="0.35">
      <c r="A262" s="504"/>
      <c r="B262" s="504" t="s">
        <v>272</v>
      </c>
      <c r="C262" s="504" t="s">
        <v>272</v>
      </c>
      <c r="D262" s="504" t="s">
        <v>2563</v>
      </c>
      <c r="E262" s="505" t="s">
        <v>2774</v>
      </c>
      <c r="F262" s="505" t="s">
        <v>272</v>
      </c>
      <c r="G262" s="505" t="s">
        <v>2775</v>
      </c>
      <c r="H262" s="505" t="s">
        <v>2775</v>
      </c>
      <c r="I262" s="505" t="s">
        <v>272</v>
      </c>
    </row>
    <row r="263" spans="1:9" s="501" customFormat="1" ht="21.65" customHeight="1" x14ac:dyDescent="0.35">
      <c r="A263" s="504"/>
      <c r="B263" s="504" t="s">
        <v>272</v>
      </c>
      <c r="C263" s="504" t="s">
        <v>2449</v>
      </c>
      <c r="D263" s="504" t="s">
        <v>272</v>
      </c>
      <c r="E263" s="505" t="s">
        <v>2776</v>
      </c>
      <c r="F263" s="505" t="s">
        <v>272</v>
      </c>
      <c r="G263" s="505" t="s">
        <v>272</v>
      </c>
      <c r="H263" s="505" t="s">
        <v>2776</v>
      </c>
      <c r="I263" s="505" t="s">
        <v>272</v>
      </c>
    </row>
    <row r="264" spans="1:9" s="501" customFormat="1" ht="21.65" customHeight="1" x14ac:dyDescent="0.35">
      <c r="A264" s="504"/>
      <c r="B264" s="504" t="s">
        <v>272</v>
      </c>
      <c r="C264" s="504" t="s">
        <v>272</v>
      </c>
      <c r="D264" s="504" t="s">
        <v>2520</v>
      </c>
      <c r="E264" s="505" t="s">
        <v>2777</v>
      </c>
      <c r="F264" s="505" t="s">
        <v>272</v>
      </c>
      <c r="G264" s="505" t="s">
        <v>272</v>
      </c>
      <c r="H264" s="505" t="s">
        <v>2777</v>
      </c>
      <c r="I264" s="505" t="s">
        <v>272</v>
      </c>
    </row>
    <row r="265" spans="1:9" s="501" customFormat="1" ht="21.65" customHeight="1" x14ac:dyDescent="0.35">
      <c r="A265" s="504"/>
      <c r="B265" s="504" t="s">
        <v>272</v>
      </c>
      <c r="C265" s="504" t="s">
        <v>272</v>
      </c>
      <c r="D265" s="504" t="s">
        <v>2566</v>
      </c>
      <c r="E265" s="505" t="s">
        <v>2778</v>
      </c>
      <c r="F265" s="505" t="s">
        <v>272</v>
      </c>
      <c r="G265" s="505" t="s">
        <v>272</v>
      </c>
      <c r="H265" s="505" t="s">
        <v>2778</v>
      </c>
      <c r="I265" s="505" t="s">
        <v>272</v>
      </c>
    </row>
    <row r="266" spans="1:9" s="501" customFormat="1" ht="21.65" customHeight="1" x14ac:dyDescent="0.35">
      <c r="A266" s="504"/>
      <c r="B266" s="504" t="s">
        <v>272</v>
      </c>
      <c r="C266" s="504" t="s">
        <v>272</v>
      </c>
      <c r="D266" s="504" t="s">
        <v>2450</v>
      </c>
      <c r="E266" s="505" t="s">
        <v>2615</v>
      </c>
      <c r="F266" s="505" t="s">
        <v>272</v>
      </c>
      <c r="G266" s="505" t="s">
        <v>272</v>
      </c>
      <c r="H266" s="505" t="s">
        <v>2615</v>
      </c>
      <c r="I266" s="505" t="s">
        <v>272</v>
      </c>
    </row>
    <row r="267" spans="1:9" s="501" customFormat="1" ht="21.65" customHeight="1" x14ac:dyDescent="0.35">
      <c r="A267" s="504"/>
      <c r="B267" s="504" t="s">
        <v>272</v>
      </c>
      <c r="C267" s="504" t="s">
        <v>2419</v>
      </c>
      <c r="D267" s="504" t="s">
        <v>272</v>
      </c>
      <c r="E267" s="505" t="s">
        <v>2779</v>
      </c>
      <c r="F267" s="505" t="s">
        <v>272</v>
      </c>
      <c r="G267" s="505" t="s">
        <v>2780</v>
      </c>
      <c r="H267" s="505" t="s">
        <v>2780</v>
      </c>
      <c r="I267" s="505" t="s">
        <v>2781</v>
      </c>
    </row>
    <row r="268" spans="1:9" s="501" customFormat="1" ht="21.65" customHeight="1" x14ac:dyDescent="0.35">
      <c r="A268" s="504"/>
      <c r="B268" s="504" t="s">
        <v>272</v>
      </c>
      <c r="C268" s="504" t="s">
        <v>272</v>
      </c>
      <c r="D268" s="504" t="s">
        <v>2422</v>
      </c>
      <c r="E268" s="505" t="s">
        <v>2782</v>
      </c>
      <c r="F268" s="505" t="s">
        <v>272</v>
      </c>
      <c r="G268" s="505" t="s">
        <v>2783</v>
      </c>
      <c r="H268" s="505" t="s">
        <v>2783</v>
      </c>
      <c r="I268" s="505" t="s">
        <v>2784</v>
      </c>
    </row>
    <row r="269" spans="1:9" s="501" customFormat="1" ht="21.65" customHeight="1" x14ac:dyDescent="0.35">
      <c r="A269" s="504"/>
      <c r="B269" s="504" t="s">
        <v>272</v>
      </c>
      <c r="C269" s="504" t="s">
        <v>272</v>
      </c>
      <c r="D269" s="504" t="s">
        <v>2785</v>
      </c>
      <c r="E269" s="505" t="s">
        <v>2786</v>
      </c>
      <c r="F269" s="505" t="s">
        <v>272</v>
      </c>
      <c r="G269" s="505" t="s">
        <v>2787</v>
      </c>
      <c r="H269" s="505" t="s">
        <v>2787</v>
      </c>
      <c r="I269" s="505" t="s">
        <v>2788</v>
      </c>
    </row>
    <row r="270" spans="1:9" s="501" customFormat="1" ht="21.65" customHeight="1" x14ac:dyDescent="0.35">
      <c r="A270" s="504"/>
      <c r="B270" s="504" t="s">
        <v>272</v>
      </c>
      <c r="C270" s="504" t="s">
        <v>2371</v>
      </c>
      <c r="D270" s="504" t="s">
        <v>272</v>
      </c>
      <c r="E270" s="505" t="s">
        <v>2789</v>
      </c>
      <c r="F270" s="505" t="s">
        <v>2789</v>
      </c>
      <c r="G270" s="505" t="s">
        <v>272</v>
      </c>
      <c r="H270" s="505" t="s">
        <v>272</v>
      </c>
      <c r="I270" s="505" t="s">
        <v>272</v>
      </c>
    </row>
    <row r="271" spans="1:9" s="501" customFormat="1" ht="21.65" customHeight="1" x14ac:dyDescent="0.35">
      <c r="A271" s="504"/>
      <c r="B271" s="504" t="s">
        <v>272</v>
      </c>
      <c r="C271" s="504" t="s">
        <v>272</v>
      </c>
      <c r="D271" s="504" t="s">
        <v>2482</v>
      </c>
      <c r="E271" s="505" t="s">
        <v>2790</v>
      </c>
      <c r="F271" s="505" t="s">
        <v>2790</v>
      </c>
      <c r="G271" s="505" t="s">
        <v>272</v>
      </c>
      <c r="H271" s="505" t="s">
        <v>272</v>
      </c>
      <c r="I271" s="505" t="s">
        <v>272</v>
      </c>
    </row>
    <row r="272" spans="1:9" s="501" customFormat="1" ht="21.65" customHeight="1" x14ac:dyDescent="0.35">
      <c r="A272" s="504"/>
      <c r="B272" s="504" t="s">
        <v>272</v>
      </c>
      <c r="C272" s="504" t="s">
        <v>272</v>
      </c>
      <c r="D272" s="504" t="s">
        <v>2621</v>
      </c>
      <c r="E272" s="505" t="s">
        <v>2791</v>
      </c>
      <c r="F272" s="505" t="s">
        <v>2791</v>
      </c>
      <c r="G272" s="505" t="s">
        <v>272</v>
      </c>
      <c r="H272" s="505" t="s">
        <v>272</v>
      </c>
      <c r="I272" s="505" t="s">
        <v>272</v>
      </c>
    </row>
    <row r="273" spans="1:9" s="501" customFormat="1" ht="21.65" customHeight="1" x14ac:dyDescent="0.35">
      <c r="A273" s="504"/>
      <c r="B273" s="504" t="s">
        <v>272</v>
      </c>
      <c r="C273" s="504" t="s">
        <v>2386</v>
      </c>
      <c r="D273" s="504" t="s">
        <v>272</v>
      </c>
      <c r="E273" s="505" t="s">
        <v>2792</v>
      </c>
      <c r="F273" s="505" t="s">
        <v>2793</v>
      </c>
      <c r="G273" s="505" t="s">
        <v>2794</v>
      </c>
      <c r="H273" s="505" t="s">
        <v>2795</v>
      </c>
      <c r="I273" s="505" t="s">
        <v>2796</v>
      </c>
    </row>
    <row r="274" spans="1:9" s="501" customFormat="1" ht="21.65" customHeight="1" x14ac:dyDescent="0.35">
      <c r="A274" s="504"/>
      <c r="B274" s="504" t="s">
        <v>272</v>
      </c>
      <c r="C274" s="504" t="s">
        <v>272</v>
      </c>
      <c r="D274" s="504" t="s">
        <v>2528</v>
      </c>
      <c r="E274" s="505" t="s">
        <v>2797</v>
      </c>
      <c r="F274" s="505" t="s">
        <v>2798</v>
      </c>
      <c r="G274" s="505" t="s">
        <v>2799</v>
      </c>
      <c r="H274" s="505" t="s">
        <v>2800</v>
      </c>
      <c r="I274" s="505" t="s">
        <v>272</v>
      </c>
    </row>
    <row r="275" spans="1:9" s="501" customFormat="1" ht="21.65" customHeight="1" x14ac:dyDescent="0.35">
      <c r="A275" s="504"/>
      <c r="B275" s="504" t="s">
        <v>272</v>
      </c>
      <c r="C275" s="504" t="s">
        <v>272</v>
      </c>
      <c r="D275" s="504" t="s">
        <v>2489</v>
      </c>
      <c r="E275" s="505" t="s">
        <v>2801</v>
      </c>
      <c r="F275" s="505" t="s">
        <v>2802</v>
      </c>
      <c r="G275" s="505" t="s">
        <v>2803</v>
      </c>
      <c r="H275" s="505" t="s">
        <v>2804</v>
      </c>
      <c r="I275" s="505" t="s">
        <v>272</v>
      </c>
    </row>
    <row r="276" spans="1:9" s="501" customFormat="1" ht="21.65" customHeight="1" x14ac:dyDescent="0.35">
      <c r="A276" s="504"/>
      <c r="B276" s="504" t="s">
        <v>272</v>
      </c>
      <c r="C276" s="504" t="s">
        <v>272</v>
      </c>
      <c r="D276" s="504" t="s">
        <v>2805</v>
      </c>
      <c r="E276" s="505" t="s">
        <v>2806</v>
      </c>
      <c r="F276" s="505" t="s">
        <v>2806</v>
      </c>
      <c r="G276" s="505" t="s">
        <v>272</v>
      </c>
      <c r="H276" s="505" t="s">
        <v>272</v>
      </c>
      <c r="I276" s="505" t="s">
        <v>272</v>
      </c>
    </row>
    <row r="277" spans="1:9" s="501" customFormat="1" ht="21.65" customHeight="1" x14ac:dyDescent="0.35">
      <c r="A277" s="504"/>
      <c r="B277" s="504" t="s">
        <v>272</v>
      </c>
      <c r="C277" s="504" t="s">
        <v>272</v>
      </c>
      <c r="D277" s="504" t="s">
        <v>2455</v>
      </c>
      <c r="E277" s="505" t="s">
        <v>2807</v>
      </c>
      <c r="F277" s="505" t="s">
        <v>2808</v>
      </c>
      <c r="G277" s="505" t="s">
        <v>2809</v>
      </c>
      <c r="H277" s="505" t="s">
        <v>2810</v>
      </c>
      <c r="I277" s="505" t="s">
        <v>272</v>
      </c>
    </row>
    <row r="278" spans="1:9" s="501" customFormat="1" ht="21.65" customHeight="1" x14ac:dyDescent="0.35">
      <c r="A278" s="504"/>
      <c r="B278" s="504" t="s">
        <v>272</v>
      </c>
      <c r="C278" s="504" t="s">
        <v>272</v>
      </c>
      <c r="D278" s="504" t="s">
        <v>2388</v>
      </c>
      <c r="E278" s="505" t="s">
        <v>2811</v>
      </c>
      <c r="F278" s="505" t="s">
        <v>2811</v>
      </c>
      <c r="G278" s="505" t="s">
        <v>272</v>
      </c>
      <c r="H278" s="505" t="s">
        <v>272</v>
      </c>
      <c r="I278" s="505" t="s">
        <v>272</v>
      </c>
    </row>
    <row r="279" spans="1:9" s="501" customFormat="1" ht="21.65" customHeight="1" x14ac:dyDescent="0.35">
      <c r="A279" s="504"/>
      <c r="B279" s="504" t="s">
        <v>272</v>
      </c>
      <c r="C279" s="504" t="s">
        <v>272</v>
      </c>
      <c r="D279" s="504" t="s">
        <v>2390</v>
      </c>
      <c r="E279" s="505" t="s">
        <v>2812</v>
      </c>
      <c r="F279" s="505" t="s">
        <v>272</v>
      </c>
      <c r="G279" s="505" t="s">
        <v>2813</v>
      </c>
      <c r="H279" s="505" t="s">
        <v>2814</v>
      </c>
      <c r="I279" s="505" t="s">
        <v>2796</v>
      </c>
    </row>
    <row r="280" spans="1:9" s="501" customFormat="1" ht="21.65" customHeight="1" x14ac:dyDescent="0.35">
      <c r="A280" s="504"/>
      <c r="B280" s="504" t="s">
        <v>272</v>
      </c>
      <c r="C280" s="504" t="s">
        <v>272</v>
      </c>
      <c r="D280" s="504" t="s">
        <v>2815</v>
      </c>
      <c r="E280" s="505" t="s">
        <v>2816</v>
      </c>
      <c r="F280" s="505" t="s">
        <v>272</v>
      </c>
      <c r="G280" s="505" t="s">
        <v>272</v>
      </c>
      <c r="H280" s="505" t="s">
        <v>2816</v>
      </c>
      <c r="I280" s="505" t="s">
        <v>272</v>
      </c>
    </row>
    <row r="281" spans="1:9" s="501" customFormat="1" ht="21.65" customHeight="1" x14ac:dyDescent="0.35">
      <c r="A281" s="504"/>
      <c r="B281" s="504" t="s">
        <v>2817</v>
      </c>
      <c r="C281" s="504" t="s">
        <v>272</v>
      </c>
      <c r="D281" s="504" t="s">
        <v>272</v>
      </c>
      <c r="E281" s="505" t="s">
        <v>2818</v>
      </c>
      <c r="F281" s="505" t="s">
        <v>2819</v>
      </c>
      <c r="G281" s="505" t="s">
        <v>2820</v>
      </c>
      <c r="H281" s="505" t="s">
        <v>2821</v>
      </c>
      <c r="I281" s="505" t="s">
        <v>2822</v>
      </c>
    </row>
    <row r="282" spans="1:9" s="501" customFormat="1" ht="21.65" customHeight="1" x14ac:dyDescent="0.35">
      <c r="A282" s="504"/>
      <c r="B282" s="504" t="s">
        <v>272</v>
      </c>
      <c r="C282" s="504" t="s">
        <v>2466</v>
      </c>
      <c r="D282" s="504" t="s">
        <v>272</v>
      </c>
      <c r="E282" s="505" t="s">
        <v>2823</v>
      </c>
      <c r="F282" s="505" t="s">
        <v>2824</v>
      </c>
      <c r="G282" s="505" t="s">
        <v>2825</v>
      </c>
      <c r="H282" s="505" t="s">
        <v>2826</v>
      </c>
      <c r="I282" s="505" t="s">
        <v>272</v>
      </c>
    </row>
    <row r="283" spans="1:9" s="501" customFormat="1" ht="21.65" customHeight="1" x14ac:dyDescent="0.35">
      <c r="A283" s="504"/>
      <c r="B283" s="504" t="s">
        <v>272</v>
      </c>
      <c r="C283" s="504" t="s">
        <v>272</v>
      </c>
      <c r="D283" s="504" t="s">
        <v>2470</v>
      </c>
      <c r="E283" s="505" t="s">
        <v>2823</v>
      </c>
      <c r="F283" s="505" t="s">
        <v>2824</v>
      </c>
      <c r="G283" s="505" t="s">
        <v>2825</v>
      </c>
      <c r="H283" s="505" t="s">
        <v>2826</v>
      </c>
      <c r="I283" s="505" t="s">
        <v>272</v>
      </c>
    </row>
    <row r="284" spans="1:9" s="501" customFormat="1" ht="21.65" customHeight="1" x14ac:dyDescent="0.35">
      <c r="A284" s="504"/>
      <c r="B284" s="504" t="s">
        <v>272</v>
      </c>
      <c r="C284" s="504" t="s">
        <v>2427</v>
      </c>
      <c r="D284" s="504" t="s">
        <v>272</v>
      </c>
      <c r="E284" s="505" t="s">
        <v>2827</v>
      </c>
      <c r="F284" s="505" t="s">
        <v>272</v>
      </c>
      <c r="G284" s="505" t="s">
        <v>272</v>
      </c>
      <c r="H284" s="505" t="s">
        <v>272</v>
      </c>
      <c r="I284" s="505" t="s">
        <v>2827</v>
      </c>
    </row>
    <row r="285" spans="1:9" s="501" customFormat="1" ht="21.65" customHeight="1" x14ac:dyDescent="0.35">
      <c r="A285" s="504"/>
      <c r="B285" s="504" t="s">
        <v>272</v>
      </c>
      <c r="C285" s="504" t="s">
        <v>272</v>
      </c>
      <c r="D285" s="504" t="s">
        <v>2429</v>
      </c>
      <c r="E285" s="505" t="s">
        <v>2827</v>
      </c>
      <c r="F285" s="505" t="s">
        <v>272</v>
      </c>
      <c r="G285" s="505" t="s">
        <v>272</v>
      </c>
      <c r="H285" s="505" t="s">
        <v>272</v>
      </c>
      <c r="I285" s="505" t="s">
        <v>2827</v>
      </c>
    </row>
    <row r="286" spans="1:9" s="501" customFormat="1" ht="21.65" customHeight="1" x14ac:dyDescent="0.35">
      <c r="A286" s="504"/>
      <c r="B286" s="504" t="s">
        <v>272</v>
      </c>
      <c r="C286" s="504" t="s">
        <v>2414</v>
      </c>
      <c r="D286" s="504" t="s">
        <v>272</v>
      </c>
      <c r="E286" s="505" t="s">
        <v>2828</v>
      </c>
      <c r="F286" s="505" t="s">
        <v>2829</v>
      </c>
      <c r="G286" s="505" t="s">
        <v>272</v>
      </c>
      <c r="H286" s="505" t="s">
        <v>2830</v>
      </c>
      <c r="I286" s="505" t="s">
        <v>2831</v>
      </c>
    </row>
    <row r="287" spans="1:9" s="501" customFormat="1" ht="21.65" customHeight="1" x14ac:dyDescent="0.35">
      <c r="A287" s="504"/>
      <c r="B287" s="504" t="s">
        <v>272</v>
      </c>
      <c r="C287" s="504" t="s">
        <v>272</v>
      </c>
      <c r="D287" s="504" t="s">
        <v>2418</v>
      </c>
      <c r="E287" s="505" t="s">
        <v>2828</v>
      </c>
      <c r="F287" s="505" t="s">
        <v>2829</v>
      </c>
      <c r="G287" s="505" t="s">
        <v>272</v>
      </c>
      <c r="H287" s="505" t="s">
        <v>2830</v>
      </c>
      <c r="I287" s="505" t="s">
        <v>2831</v>
      </c>
    </row>
    <row r="288" spans="1:9" s="501" customFormat="1" ht="21.65" customHeight="1" x14ac:dyDescent="0.35">
      <c r="A288" s="504"/>
      <c r="B288" s="504" t="s">
        <v>272</v>
      </c>
      <c r="C288" s="504" t="s">
        <v>273</v>
      </c>
      <c r="D288" s="504" t="s">
        <v>272</v>
      </c>
      <c r="E288" s="505" t="s">
        <v>2832</v>
      </c>
      <c r="F288" s="505" t="s">
        <v>272</v>
      </c>
      <c r="G288" s="505" t="s">
        <v>2833</v>
      </c>
      <c r="H288" s="505" t="s">
        <v>2833</v>
      </c>
      <c r="I288" s="505" t="s">
        <v>272</v>
      </c>
    </row>
    <row r="289" spans="1:9" s="501" customFormat="1" ht="21.65" customHeight="1" x14ac:dyDescent="0.35">
      <c r="A289" s="504"/>
      <c r="B289" s="504" t="s">
        <v>272</v>
      </c>
      <c r="C289" s="504" t="s">
        <v>272</v>
      </c>
      <c r="D289" s="504" t="s">
        <v>274</v>
      </c>
      <c r="E289" s="505" t="s">
        <v>2832</v>
      </c>
      <c r="F289" s="505" t="s">
        <v>272</v>
      </c>
      <c r="G289" s="505" t="s">
        <v>2833</v>
      </c>
      <c r="H289" s="505" t="s">
        <v>2833</v>
      </c>
      <c r="I289" s="505" t="s">
        <v>272</v>
      </c>
    </row>
    <row r="290" spans="1:9" s="501" customFormat="1" ht="21.65" customHeight="1" x14ac:dyDescent="0.35">
      <c r="A290" s="504"/>
      <c r="B290" s="504" t="s">
        <v>272</v>
      </c>
      <c r="C290" s="504" t="s">
        <v>2449</v>
      </c>
      <c r="D290" s="504" t="s">
        <v>272</v>
      </c>
      <c r="E290" s="505" t="s">
        <v>2834</v>
      </c>
      <c r="F290" s="505" t="s">
        <v>272</v>
      </c>
      <c r="G290" s="505" t="s">
        <v>272</v>
      </c>
      <c r="H290" s="505" t="s">
        <v>2834</v>
      </c>
      <c r="I290" s="505" t="s">
        <v>272</v>
      </c>
    </row>
    <row r="291" spans="1:9" s="501" customFormat="1" ht="21.65" customHeight="1" x14ac:dyDescent="0.35">
      <c r="A291" s="504"/>
      <c r="B291" s="504" t="s">
        <v>272</v>
      </c>
      <c r="C291" s="504" t="s">
        <v>272</v>
      </c>
      <c r="D291" s="504" t="s">
        <v>2566</v>
      </c>
      <c r="E291" s="505" t="s">
        <v>2834</v>
      </c>
      <c r="F291" s="505" t="s">
        <v>272</v>
      </c>
      <c r="G291" s="505" t="s">
        <v>272</v>
      </c>
      <c r="H291" s="505" t="s">
        <v>2834</v>
      </c>
      <c r="I291" s="505" t="s">
        <v>272</v>
      </c>
    </row>
    <row r="292" spans="1:9" s="501" customFormat="1" ht="21.65" customHeight="1" x14ac:dyDescent="0.35">
      <c r="A292" s="504"/>
      <c r="B292" s="504" t="s">
        <v>272</v>
      </c>
      <c r="C292" s="504" t="s">
        <v>2419</v>
      </c>
      <c r="D292" s="504" t="s">
        <v>272</v>
      </c>
      <c r="E292" s="505" t="s">
        <v>2835</v>
      </c>
      <c r="F292" s="505" t="s">
        <v>272</v>
      </c>
      <c r="G292" s="505" t="s">
        <v>2836</v>
      </c>
      <c r="H292" s="505" t="s">
        <v>2836</v>
      </c>
      <c r="I292" s="505" t="s">
        <v>2837</v>
      </c>
    </row>
    <row r="293" spans="1:9" s="501" customFormat="1" ht="21.65" customHeight="1" x14ac:dyDescent="0.35">
      <c r="A293" s="504"/>
      <c r="B293" s="504" t="s">
        <v>272</v>
      </c>
      <c r="C293" s="504" t="s">
        <v>272</v>
      </c>
      <c r="D293" s="504" t="s">
        <v>2422</v>
      </c>
      <c r="E293" s="505" t="s">
        <v>2835</v>
      </c>
      <c r="F293" s="505" t="s">
        <v>272</v>
      </c>
      <c r="G293" s="505" t="s">
        <v>2836</v>
      </c>
      <c r="H293" s="505" t="s">
        <v>2836</v>
      </c>
      <c r="I293" s="505" t="s">
        <v>2837</v>
      </c>
    </row>
    <row r="294" spans="1:9" s="501" customFormat="1" ht="21.65" customHeight="1" x14ac:dyDescent="0.35">
      <c r="A294" s="504"/>
      <c r="B294" s="504" t="s">
        <v>272</v>
      </c>
      <c r="C294" s="504" t="s">
        <v>2386</v>
      </c>
      <c r="D294" s="504" t="s">
        <v>272</v>
      </c>
      <c r="E294" s="505" t="s">
        <v>2838</v>
      </c>
      <c r="F294" s="505" t="s">
        <v>2839</v>
      </c>
      <c r="G294" s="505" t="s">
        <v>2840</v>
      </c>
      <c r="H294" s="505" t="s">
        <v>2841</v>
      </c>
      <c r="I294" s="505" t="s">
        <v>2842</v>
      </c>
    </row>
    <row r="295" spans="1:9" s="501" customFormat="1" ht="21.65" customHeight="1" x14ac:dyDescent="0.35">
      <c r="A295" s="504"/>
      <c r="B295" s="504" t="s">
        <v>272</v>
      </c>
      <c r="C295" s="504" t="s">
        <v>272</v>
      </c>
      <c r="D295" s="504" t="s">
        <v>2528</v>
      </c>
      <c r="E295" s="505" t="s">
        <v>2843</v>
      </c>
      <c r="F295" s="505" t="s">
        <v>2844</v>
      </c>
      <c r="G295" s="505" t="s">
        <v>2845</v>
      </c>
      <c r="H295" s="505" t="s">
        <v>2846</v>
      </c>
      <c r="I295" s="505" t="s">
        <v>272</v>
      </c>
    </row>
    <row r="296" spans="1:9" s="501" customFormat="1" ht="21.65" customHeight="1" x14ac:dyDescent="0.35">
      <c r="A296" s="504"/>
      <c r="B296" s="504" t="s">
        <v>272</v>
      </c>
      <c r="C296" s="504" t="s">
        <v>272</v>
      </c>
      <c r="D296" s="504" t="s">
        <v>2489</v>
      </c>
      <c r="E296" s="505" t="s">
        <v>2847</v>
      </c>
      <c r="F296" s="505" t="s">
        <v>2848</v>
      </c>
      <c r="G296" s="505" t="s">
        <v>2849</v>
      </c>
      <c r="H296" s="505" t="s">
        <v>2850</v>
      </c>
      <c r="I296" s="505" t="s">
        <v>272</v>
      </c>
    </row>
    <row r="297" spans="1:9" s="501" customFormat="1" ht="21.65" customHeight="1" x14ac:dyDescent="0.35">
      <c r="A297" s="504"/>
      <c r="B297" s="504" t="s">
        <v>272</v>
      </c>
      <c r="C297" s="504" t="s">
        <v>272</v>
      </c>
      <c r="D297" s="504" t="s">
        <v>2455</v>
      </c>
      <c r="E297" s="505" t="s">
        <v>2851</v>
      </c>
      <c r="F297" s="505" t="s">
        <v>2852</v>
      </c>
      <c r="G297" s="505" t="s">
        <v>272</v>
      </c>
      <c r="H297" s="505" t="s">
        <v>2853</v>
      </c>
      <c r="I297" s="505" t="s">
        <v>2842</v>
      </c>
    </row>
    <row r="298" spans="1:9" s="501" customFormat="1" ht="21.65" customHeight="1" x14ac:dyDescent="0.35">
      <c r="A298" s="504"/>
      <c r="B298" s="504" t="s">
        <v>272</v>
      </c>
      <c r="C298" s="504" t="s">
        <v>272</v>
      </c>
      <c r="D298" s="504" t="s">
        <v>2390</v>
      </c>
      <c r="E298" s="505" t="s">
        <v>2854</v>
      </c>
      <c r="F298" s="505" t="s">
        <v>272</v>
      </c>
      <c r="G298" s="505" t="s">
        <v>272</v>
      </c>
      <c r="H298" s="505" t="s">
        <v>2854</v>
      </c>
      <c r="I298" s="505" t="s">
        <v>272</v>
      </c>
    </row>
    <row r="299" spans="1:9" s="501" customFormat="1" ht="21.65" customHeight="1" x14ac:dyDescent="0.35">
      <c r="A299" s="504"/>
      <c r="B299" s="504" t="s">
        <v>2855</v>
      </c>
      <c r="C299" s="504" t="s">
        <v>272</v>
      </c>
      <c r="D299" s="504" t="s">
        <v>272</v>
      </c>
      <c r="E299" s="505" t="s">
        <v>2856</v>
      </c>
      <c r="F299" s="505" t="s">
        <v>2857</v>
      </c>
      <c r="G299" s="505" t="s">
        <v>2858</v>
      </c>
      <c r="H299" s="505" t="s">
        <v>2859</v>
      </c>
      <c r="I299" s="505" t="s">
        <v>2860</v>
      </c>
    </row>
    <row r="300" spans="1:9" s="501" customFormat="1" ht="21.65" customHeight="1" x14ac:dyDescent="0.35">
      <c r="A300" s="504"/>
      <c r="B300" s="504" t="s">
        <v>272</v>
      </c>
      <c r="C300" s="504" t="s">
        <v>2597</v>
      </c>
      <c r="D300" s="504" t="s">
        <v>272</v>
      </c>
      <c r="E300" s="505" t="s">
        <v>2861</v>
      </c>
      <c r="F300" s="505" t="s">
        <v>2862</v>
      </c>
      <c r="G300" s="505" t="s">
        <v>2863</v>
      </c>
      <c r="H300" s="505" t="s">
        <v>2864</v>
      </c>
      <c r="I300" s="505" t="s">
        <v>2865</v>
      </c>
    </row>
    <row r="301" spans="1:9" s="501" customFormat="1" ht="21.65" customHeight="1" x14ac:dyDescent="0.35">
      <c r="A301" s="504"/>
      <c r="B301" s="504" t="s">
        <v>272</v>
      </c>
      <c r="C301" s="504" t="s">
        <v>272</v>
      </c>
      <c r="D301" s="504" t="s">
        <v>2649</v>
      </c>
      <c r="E301" s="505" t="s">
        <v>2866</v>
      </c>
      <c r="F301" s="505" t="s">
        <v>2867</v>
      </c>
      <c r="G301" s="505" t="s">
        <v>2868</v>
      </c>
      <c r="H301" s="505" t="s">
        <v>2869</v>
      </c>
      <c r="I301" s="505" t="s">
        <v>272</v>
      </c>
    </row>
    <row r="302" spans="1:9" s="501" customFormat="1" ht="21.65" customHeight="1" x14ac:dyDescent="0.35">
      <c r="A302" s="504"/>
      <c r="B302" s="504" t="s">
        <v>272</v>
      </c>
      <c r="C302" s="504" t="s">
        <v>272</v>
      </c>
      <c r="D302" s="504" t="s">
        <v>2653</v>
      </c>
      <c r="E302" s="505" t="s">
        <v>2870</v>
      </c>
      <c r="F302" s="505" t="s">
        <v>2871</v>
      </c>
      <c r="G302" s="505" t="s">
        <v>272</v>
      </c>
      <c r="H302" s="505" t="s">
        <v>2872</v>
      </c>
      <c r="I302" s="505" t="s">
        <v>2873</v>
      </c>
    </row>
    <row r="303" spans="1:9" s="501" customFormat="1" ht="21.65" customHeight="1" x14ac:dyDescent="0.35">
      <c r="A303" s="504"/>
      <c r="B303" s="504" t="s">
        <v>272</v>
      </c>
      <c r="C303" s="504" t="s">
        <v>272</v>
      </c>
      <c r="D303" s="504" t="s">
        <v>2656</v>
      </c>
      <c r="E303" s="505" t="s">
        <v>2874</v>
      </c>
      <c r="F303" s="505" t="s">
        <v>2875</v>
      </c>
      <c r="G303" s="505" t="s">
        <v>2876</v>
      </c>
      <c r="H303" s="505" t="s">
        <v>2877</v>
      </c>
      <c r="I303" s="505" t="s">
        <v>272</v>
      </c>
    </row>
    <row r="304" spans="1:9" s="501" customFormat="1" ht="21.65" customHeight="1" x14ac:dyDescent="0.35">
      <c r="A304" s="504"/>
      <c r="B304" s="504" t="s">
        <v>272</v>
      </c>
      <c r="C304" s="504" t="s">
        <v>272</v>
      </c>
      <c r="D304" s="504" t="s">
        <v>2878</v>
      </c>
      <c r="E304" s="505" t="s">
        <v>2879</v>
      </c>
      <c r="F304" s="505" t="s">
        <v>2880</v>
      </c>
      <c r="G304" s="505" t="s">
        <v>272</v>
      </c>
      <c r="H304" s="505" t="s">
        <v>2881</v>
      </c>
      <c r="I304" s="505" t="s">
        <v>2882</v>
      </c>
    </row>
    <row r="305" spans="1:9" s="501" customFormat="1" ht="21.65" customHeight="1" x14ac:dyDescent="0.35">
      <c r="A305" s="504"/>
      <c r="B305" s="504" t="s">
        <v>272</v>
      </c>
      <c r="C305" s="504" t="s">
        <v>272</v>
      </c>
      <c r="D305" s="504" t="s">
        <v>2602</v>
      </c>
      <c r="E305" s="505" t="s">
        <v>2883</v>
      </c>
      <c r="F305" s="505" t="s">
        <v>2884</v>
      </c>
      <c r="G305" s="505" t="s">
        <v>2885</v>
      </c>
      <c r="H305" s="505" t="s">
        <v>2886</v>
      </c>
      <c r="I305" s="505" t="s">
        <v>272</v>
      </c>
    </row>
    <row r="306" spans="1:9" s="501" customFormat="1" ht="21.65" customHeight="1" x14ac:dyDescent="0.35">
      <c r="A306" s="504"/>
      <c r="B306" s="504" t="s">
        <v>272</v>
      </c>
      <c r="C306" s="504" t="s">
        <v>272</v>
      </c>
      <c r="D306" s="504" t="s">
        <v>2887</v>
      </c>
      <c r="E306" s="505" t="s">
        <v>2888</v>
      </c>
      <c r="F306" s="505" t="s">
        <v>2889</v>
      </c>
      <c r="G306" s="505" t="s">
        <v>2890</v>
      </c>
      <c r="H306" s="505" t="s">
        <v>2891</v>
      </c>
      <c r="I306" s="505" t="s">
        <v>272</v>
      </c>
    </row>
    <row r="307" spans="1:9" s="501" customFormat="1" ht="21.65" customHeight="1" x14ac:dyDescent="0.35">
      <c r="A307" s="504"/>
      <c r="B307" s="504" t="s">
        <v>272</v>
      </c>
      <c r="C307" s="504" t="s">
        <v>2892</v>
      </c>
      <c r="D307" s="504" t="s">
        <v>272</v>
      </c>
      <c r="E307" s="505" t="s">
        <v>2893</v>
      </c>
      <c r="F307" s="505" t="s">
        <v>272</v>
      </c>
      <c r="G307" s="505" t="s">
        <v>2894</v>
      </c>
      <c r="H307" s="505" t="s">
        <v>2895</v>
      </c>
      <c r="I307" s="505" t="s">
        <v>2896</v>
      </c>
    </row>
    <row r="308" spans="1:9" s="501" customFormat="1" ht="21.65" customHeight="1" x14ac:dyDescent="0.35">
      <c r="A308" s="504"/>
      <c r="B308" s="504" t="s">
        <v>272</v>
      </c>
      <c r="C308" s="504" t="s">
        <v>272</v>
      </c>
      <c r="D308" s="504" t="s">
        <v>2897</v>
      </c>
      <c r="E308" s="505" t="s">
        <v>2898</v>
      </c>
      <c r="F308" s="505" t="s">
        <v>272</v>
      </c>
      <c r="G308" s="505" t="s">
        <v>2899</v>
      </c>
      <c r="H308" s="505" t="s">
        <v>2900</v>
      </c>
      <c r="I308" s="505" t="s">
        <v>2901</v>
      </c>
    </row>
    <row r="309" spans="1:9" s="501" customFormat="1" ht="21.65" customHeight="1" x14ac:dyDescent="0.35">
      <c r="A309" s="504"/>
      <c r="B309" s="504" t="s">
        <v>272</v>
      </c>
      <c r="C309" s="504" t="s">
        <v>272</v>
      </c>
      <c r="D309" s="504" t="s">
        <v>2902</v>
      </c>
      <c r="E309" s="505" t="s">
        <v>2903</v>
      </c>
      <c r="F309" s="505" t="s">
        <v>272</v>
      </c>
      <c r="G309" s="505" t="s">
        <v>272</v>
      </c>
      <c r="H309" s="505" t="s">
        <v>2904</v>
      </c>
      <c r="I309" s="505" t="s">
        <v>2905</v>
      </c>
    </row>
    <row r="310" spans="1:9" s="501" customFormat="1" ht="21.65" customHeight="1" x14ac:dyDescent="0.35">
      <c r="A310" s="504"/>
      <c r="B310" s="504" t="s">
        <v>272</v>
      </c>
      <c r="C310" s="504" t="s">
        <v>272</v>
      </c>
      <c r="D310" s="504" t="s">
        <v>2906</v>
      </c>
      <c r="E310" s="505" t="s">
        <v>2907</v>
      </c>
      <c r="F310" s="505" t="s">
        <v>272</v>
      </c>
      <c r="G310" s="505" t="s">
        <v>2908</v>
      </c>
      <c r="H310" s="505" t="s">
        <v>2909</v>
      </c>
      <c r="I310" s="505" t="s">
        <v>2908</v>
      </c>
    </row>
    <row r="311" spans="1:9" s="501" customFormat="1" ht="21.65" customHeight="1" x14ac:dyDescent="0.35">
      <c r="A311" s="504"/>
      <c r="B311" s="504" t="s">
        <v>272</v>
      </c>
      <c r="C311" s="504" t="s">
        <v>2427</v>
      </c>
      <c r="D311" s="504" t="s">
        <v>272</v>
      </c>
      <c r="E311" s="505" t="s">
        <v>2910</v>
      </c>
      <c r="F311" s="505" t="s">
        <v>272</v>
      </c>
      <c r="G311" s="505" t="s">
        <v>272</v>
      </c>
      <c r="H311" s="505" t="s">
        <v>272</v>
      </c>
      <c r="I311" s="505" t="s">
        <v>2910</v>
      </c>
    </row>
    <row r="312" spans="1:9" s="501" customFormat="1" ht="21.65" customHeight="1" x14ac:dyDescent="0.35">
      <c r="A312" s="504"/>
      <c r="B312" s="504" t="s">
        <v>272</v>
      </c>
      <c r="C312" s="504" t="s">
        <v>272</v>
      </c>
      <c r="D312" s="504" t="s">
        <v>2661</v>
      </c>
      <c r="E312" s="505" t="s">
        <v>2911</v>
      </c>
      <c r="F312" s="505" t="s">
        <v>272</v>
      </c>
      <c r="G312" s="505" t="s">
        <v>272</v>
      </c>
      <c r="H312" s="505" t="s">
        <v>272</v>
      </c>
      <c r="I312" s="505" t="s">
        <v>2911</v>
      </c>
    </row>
    <row r="313" spans="1:9" s="501" customFormat="1" ht="21.65" customHeight="1" x14ac:dyDescent="0.35">
      <c r="A313" s="504"/>
      <c r="B313" s="504" t="s">
        <v>272</v>
      </c>
      <c r="C313" s="504" t="s">
        <v>272</v>
      </c>
      <c r="D313" s="504" t="s">
        <v>2912</v>
      </c>
      <c r="E313" s="505" t="s">
        <v>2913</v>
      </c>
      <c r="F313" s="505" t="s">
        <v>272</v>
      </c>
      <c r="G313" s="505" t="s">
        <v>272</v>
      </c>
      <c r="H313" s="505" t="s">
        <v>272</v>
      </c>
      <c r="I313" s="505" t="s">
        <v>2913</v>
      </c>
    </row>
    <row r="314" spans="1:9" s="501" customFormat="1" ht="21.65" customHeight="1" x14ac:dyDescent="0.35">
      <c r="A314" s="504"/>
      <c r="B314" s="504" t="s">
        <v>272</v>
      </c>
      <c r="C314" s="504" t="s">
        <v>272</v>
      </c>
      <c r="D314" s="504" t="s">
        <v>2429</v>
      </c>
      <c r="E314" s="505" t="s">
        <v>2497</v>
      </c>
      <c r="F314" s="505" t="s">
        <v>272</v>
      </c>
      <c r="G314" s="505" t="s">
        <v>272</v>
      </c>
      <c r="H314" s="505" t="s">
        <v>272</v>
      </c>
      <c r="I314" s="505" t="s">
        <v>2497</v>
      </c>
    </row>
    <row r="315" spans="1:9" s="501" customFormat="1" ht="21.65" customHeight="1" x14ac:dyDescent="0.35">
      <c r="A315" s="504"/>
      <c r="B315" s="504" t="s">
        <v>272</v>
      </c>
      <c r="C315" s="504" t="s">
        <v>2414</v>
      </c>
      <c r="D315" s="504" t="s">
        <v>272</v>
      </c>
      <c r="E315" s="505" t="s">
        <v>2914</v>
      </c>
      <c r="F315" s="505" t="s">
        <v>2915</v>
      </c>
      <c r="G315" s="505" t="s">
        <v>272</v>
      </c>
      <c r="H315" s="505" t="s">
        <v>2916</v>
      </c>
      <c r="I315" s="505" t="s">
        <v>2917</v>
      </c>
    </row>
    <row r="316" spans="1:9" s="501" customFormat="1" ht="21.65" customHeight="1" x14ac:dyDescent="0.35">
      <c r="A316" s="504"/>
      <c r="B316" s="504" t="s">
        <v>272</v>
      </c>
      <c r="C316" s="504" t="s">
        <v>272</v>
      </c>
      <c r="D316" s="504" t="s">
        <v>2418</v>
      </c>
      <c r="E316" s="505" t="s">
        <v>2914</v>
      </c>
      <c r="F316" s="505" t="s">
        <v>2915</v>
      </c>
      <c r="G316" s="505" t="s">
        <v>272</v>
      </c>
      <c r="H316" s="505" t="s">
        <v>2916</v>
      </c>
      <c r="I316" s="505" t="s">
        <v>2917</v>
      </c>
    </row>
    <row r="317" spans="1:9" s="501" customFormat="1" ht="21.65" customHeight="1" x14ac:dyDescent="0.35">
      <c r="A317" s="504"/>
      <c r="B317" s="504" t="s">
        <v>272</v>
      </c>
      <c r="C317" s="504" t="s">
        <v>273</v>
      </c>
      <c r="D317" s="504" t="s">
        <v>272</v>
      </c>
      <c r="E317" s="505" t="s">
        <v>2918</v>
      </c>
      <c r="F317" s="505" t="s">
        <v>272</v>
      </c>
      <c r="G317" s="505" t="s">
        <v>2919</v>
      </c>
      <c r="H317" s="505" t="s">
        <v>2920</v>
      </c>
      <c r="I317" s="505" t="s">
        <v>2921</v>
      </c>
    </row>
    <row r="318" spans="1:9" s="501" customFormat="1" ht="21.65" customHeight="1" x14ac:dyDescent="0.35">
      <c r="A318" s="504"/>
      <c r="B318" s="504" t="s">
        <v>272</v>
      </c>
      <c r="C318" s="504" t="s">
        <v>272</v>
      </c>
      <c r="D318" s="504" t="s">
        <v>2559</v>
      </c>
      <c r="E318" s="505" t="s">
        <v>2922</v>
      </c>
      <c r="F318" s="505" t="s">
        <v>272</v>
      </c>
      <c r="G318" s="505" t="s">
        <v>272</v>
      </c>
      <c r="H318" s="505" t="s">
        <v>2923</v>
      </c>
      <c r="I318" s="505" t="s">
        <v>2921</v>
      </c>
    </row>
    <row r="319" spans="1:9" s="501" customFormat="1" ht="21.65" customHeight="1" x14ac:dyDescent="0.35">
      <c r="A319" s="504"/>
      <c r="B319" s="504" t="s">
        <v>272</v>
      </c>
      <c r="C319" s="504" t="s">
        <v>272</v>
      </c>
      <c r="D319" s="504" t="s">
        <v>274</v>
      </c>
      <c r="E319" s="505" t="s">
        <v>2924</v>
      </c>
      <c r="F319" s="505" t="s">
        <v>272</v>
      </c>
      <c r="G319" s="505" t="s">
        <v>2925</v>
      </c>
      <c r="H319" s="505" t="s">
        <v>2925</v>
      </c>
      <c r="I319" s="505" t="s">
        <v>272</v>
      </c>
    </row>
    <row r="320" spans="1:9" s="501" customFormat="1" ht="21.65" customHeight="1" x14ac:dyDescent="0.35">
      <c r="A320" s="504"/>
      <c r="B320" s="504" t="s">
        <v>272</v>
      </c>
      <c r="C320" s="504" t="s">
        <v>272</v>
      </c>
      <c r="D320" s="504" t="s">
        <v>2926</v>
      </c>
      <c r="E320" s="505" t="s">
        <v>1397</v>
      </c>
      <c r="F320" s="505" t="s">
        <v>272</v>
      </c>
      <c r="G320" s="505" t="s">
        <v>272</v>
      </c>
      <c r="H320" s="505" t="s">
        <v>1397</v>
      </c>
      <c r="I320" s="505" t="s">
        <v>272</v>
      </c>
    </row>
    <row r="321" spans="1:9" s="501" customFormat="1" ht="21.65" customHeight="1" x14ac:dyDescent="0.35">
      <c r="A321" s="504"/>
      <c r="B321" s="504" t="s">
        <v>272</v>
      </c>
      <c r="C321" s="504" t="s">
        <v>272</v>
      </c>
      <c r="D321" s="504" t="s">
        <v>2563</v>
      </c>
      <c r="E321" s="505" t="s">
        <v>2927</v>
      </c>
      <c r="F321" s="505" t="s">
        <v>272</v>
      </c>
      <c r="G321" s="505" t="s">
        <v>2928</v>
      </c>
      <c r="H321" s="505" t="s">
        <v>2929</v>
      </c>
      <c r="I321" s="505" t="s">
        <v>272</v>
      </c>
    </row>
    <row r="322" spans="1:9" s="501" customFormat="1" ht="21.65" customHeight="1" x14ac:dyDescent="0.35">
      <c r="A322" s="504"/>
      <c r="B322" s="504" t="s">
        <v>272</v>
      </c>
      <c r="C322" s="504" t="s">
        <v>2449</v>
      </c>
      <c r="D322" s="504" t="s">
        <v>272</v>
      </c>
      <c r="E322" s="505" t="s">
        <v>2219</v>
      </c>
      <c r="F322" s="505" t="s">
        <v>272</v>
      </c>
      <c r="G322" s="505" t="s">
        <v>272</v>
      </c>
      <c r="H322" s="505" t="s">
        <v>272</v>
      </c>
      <c r="I322" s="505" t="s">
        <v>2219</v>
      </c>
    </row>
    <row r="323" spans="1:9" s="501" customFormat="1" ht="21.65" customHeight="1" x14ac:dyDescent="0.35">
      <c r="A323" s="504"/>
      <c r="B323" s="504" t="s">
        <v>272</v>
      </c>
      <c r="C323" s="504" t="s">
        <v>272</v>
      </c>
      <c r="D323" s="504" t="s">
        <v>2566</v>
      </c>
      <c r="E323" s="505" t="s">
        <v>1332</v>
      </c>
      <c r="F323" s="505" t="s">
        <v>272</v>
      </c>
      <c r="G323" s="505" t="s">
        <v>272</v>
      </c>
      <c r="H323" s="505" t="s">
        <v>272</v>
      </c>
      <c r="I323" s="505" t="s">
        <v>1332</v>
      </c>
    </row>
    <row r="324" spans="1:9" s="501" customFormat="1" ht="21.65" customHeight="1" x14ac:dyDescent="0.35">
      <c r="A324" s="504"/>
      <c r="B324" s="504" t="s">
        <v>272</v>
      </c>
      <c r="C324" s="504" t="s">
        <v>272</v>
      </c>
      <c r="D324" s="504" t="s">
        <v>2450</v>
      </c>
      <c r="E324" s="505" t="s">
        <v>2930</v>
      </c>
      <c r="F324" s="505" t="s">
        <v>272</v>
      </c>
      <c r="G324" s="505" t="s">
        <v>272</v>
      </c>
      <c r="H324" s="505" t="s">
        <v>272</v>
      </c>
      <c r="I324" s="505" t="s">
        <v>2930</v>
      </c>
    </row>
    <row r="325" spans="1:9" s="501" customFormat="1" ht="21.65" customHeight="1" x14ac:dyDescent="0.35">
      <c r="A325" s="504"/>
      <c r="B325" s="504" t="s">
        <v>272</v>
      </c>
      <c r="C325" s="504" t="s">
        <v>2419</v>
      </c>
      <c r="D325" s="504" t="s">
        <v>272</v>
      </c>
      <c r="E325" s="505" t="s">
        <v>2931</v>
      </c>
      <c r="F325" s="505" t="s">
        <v>272</v>
      </c>
      <c r="G325" s="505" t="s">
        <v>2932</v>
      </c>
      <c r="H325" s="505" t="s">
        <v>2932</v>
      </c>
      <c r="I325" s="505" t="s">
        <v>2933</v>
      </c>
    </row>
    <row r="326" spans="1:9" s="501" customFormat="1" ht="21.65" customHeight="1" x14ac:dyDescent="0.35">
      <c r="A326" s="504"/>
      <c r="B326" s="504" t="s">
        <v>272</v>
      </c>
      <c r="C326" s="504" t="s">
        <v>272</v>
      </c>
      <c r="D326" s="504" t="s">
        <v>2422</v>
      </c>
      <c r="E326" s="505" t="s">
        <v>2931</v>
      </c>
      <c r="F326" s="505" t="s">
        <v>272</v>
      </c>
      <c r="G326" s="505" t="s">
        <v>2932</v>
      </c>
      <c r="H326" s="505" t="s">
        <v>2932</v>
      </c>
      <c r="I326" s="505" t="s">
        <v>2933</v>
      </c>
    </row>
    <row r="327" spans="1:9" s="501" customFormat="1" ht="21.65" customHeight="1" x14ac:dyDescent="0.35">
      <c r="A327" s="504"/>
      <c r="B327" s="504" t="s">
        <v>272</v>
      </c>
      <c r="C327" s="504" t="s">
        <v>2371</v>
      </c>
      <c r="D327" s="504" t="s">
        <v>272</v>
      </c>
      <c r="E327" s="505" t="s">
        <v>2934</v>
      </c>
      <c r="F327" s="505" t="s">
        <v>2934</v>
      </c>
      <c r="G327" s="505" t="s">
        <v>272</v>
      </c>
      <c r="H327" s="505" t="s">
        <v>272</v>
      </c>
      <c r="I327" s="505" t="s">
        <v>272</v>
      </c>
    </row>
    <row r="328" spans="1:9" s="501" customFormat="1" ht="21.65" customHeight="1" x14ac:dyDescent="0.35">
      <c r="A328" s="504"/>
      <c r="B328" s="504" t="s">
        <v>272</v>
      </c>
      <c r="C328" s="504" t="s">
        <v>272</v>
      </c>
      <c r="D328" s="504" t="s">
        <v>2484</v>
      </c>
      <c r="E328" s="505" t="s">
        <v>2934</v>
      </c>
      <c r="F328" s="505" t="s">
        <v>2934</v>
      </c>
      <c r="G328" s="505" t="s">
        <v>272</v>
      </c>
      <c r="H328" s="505" t="s">
        <v>272</v>
      </c>
      <c r="I328" s="505" t="s">
        <v>272</v>
      </c>
    </row>
    <row r="329" spans="1:9" s="501" customFormat="1" ht="21.65" customHeight="1" x14ac:dyDescent="0.35">
      <c r="A329" s="504"/>
      <c r="B329" s="504" t="s">
        <v>272</v>
      </c>
      <c r="C329" s="504" t="s">
        <v>2386</v>
      </c>
      <c r="D329" s="504" t="s">
        <v>272</v>
      </c>
      <c r="E329" s="505" t="s">
        <v>2935</v>
      </c>
      <c r="F329" s="505" t="s">
        <v>2936</v>
      </c>
      <c r="G329" s="505" t="s">
        <v>2937</v>
      </c>
      <c r="H329" s="505" t="s">
        <v>2938</v>
      </c>
      <c r="I329" s="505" t="s">
        <v>2939</v>
      </c>
    </row>
    <row r="330" spans="1:9" s="501" customFormat="1" ht="21.65" customHeight="1" x14ac:dyDescent="0.35">
      <c r="A330" s="504"/>
      <c r="B330" s="504" t="s">
        <v>272</v>
      </c>
      <c r="C330" s="504" t="s">
        <v>272</v>
      </c>
      <c r="D330" s="504" t="s">
        <v>2528</v>
      </c>
      <c r="E330" s="505" t="s">
        <v>2940</v>
      </c>
      <c r="F330" s="505" t="s">
        <v>2941</v>
      </c>
      <c r="G330" s="505" t="s">
        <v>2937</v>
      </c>
      <c r="H330" s="505" t="s">
        <v>2942</v>
      </c>
      <c r="I330" s="505" t="s">
        <v>2943</v>
      </c>
    </row>
    <row r="331" spans="1:9" s="501" customFormat="1" ht="21.65" customHeight="1" x14ac:dyDescent="0.35">
      <c r="A331" s="504"/>
      <c r="B331" s="504" t="s">
        <v>272</v>
      </c>
      <c r="C331" s="504" t="s">
        <v>272</v>
      </c>
      <c r="D331" s="504" t="s">
        <v>2455</v>
      </c>
      <c r="E331" s="505" t="s">
        <v>2944</v>
      </c>
      <c r="F331" s="505" t="s">
        <v>2945</v>
      </c>
      <c r="G331" s="505" t="s">
        <v>272</v>
      </c>
      <c r="H331" s="505" t="s">
        <v>2946</v>
      </c>
      <c r="I331" s="505" t="s">
        <v>2947</v>
      </c>
    </row>
    <row r="332" spans="1:9" s="501" customFormat="1" ht="21.65" customHeight="1" x14ac:dyDescent="0.35">
      <c r="A332" s="504"/>
      <c r="B332" s="504" t="s">
        <v>272</v>
      </c>
      <c r="C332" s="504" t="s">
        <v>272</v>
      </c>
      <c r="D332" s="504" t="s">
        <v>2390</v>
      </c>
      <c r="E332" s="505" t="s">
        <v>2948</v>
      </c>
      <c r="F332" s="505" t="s">
        <v>2949</v>
      </c>
      <c r="G332" s="505" t="s">
        <v>272</v>
      </c>
      <c r="H332" s="505" t="s">
        <v>2950</v>
      </c>
      <c r="I332" s="505" t="s">
        <v>2951</v>
      </c>
    </row>
    <row r="333" spans="1:9" s="501" customFormat="1" ht="21.65" customHeight="1" x14ac:dyDescent="0.35">
      <c r="A333" s="504"/>
      <c r="B333" s="504" t="s">
        <v>1867</v>
      </c>
      <c r="C333" s="504" t="s">
        <v>272</v>
      </c>
      <c r="D333" s="504" t="s">
        <v>272</v>
      </c>
      <c r="E333" s="505" t="s">
        <v>2952</v>
      </c>
      <c r="F333" s="505" t="s">
        <v>272</v>
      </c>
      <c r="G333" s="505" t="s">
        <v>272</v>
      </c>
      <c r="H333" s="505" t="s">
        <v>2953</v>
      </c>
      <c r="I333" s="505" t="s">
        <v>2954</v>
      </c>
    </row>
    <row r="334" spans="1:9" s="501" customFormat="1" ht="21.65" customHeight="1" x14ac:dyDescent="0.35">
      <c r="A334" s="504"/>
      <c r="B334" s="504" t="s">
        <v>272</v>
      </c>
      <c r="C334" s="504" t="s">
        <v>2955</v>
      </c>
      <c r="D334" s="504" t="s">
        <v>272</v>
      </c>
      <c r="E334" s="505" t="s">
        <v>2956</v>
      </c>
      <c r="F334" s="505" t="s">
        <v>272</v>
      </c>
      <c r="G334" s="505" t="s">
        <v>272</v>
      </c>
      <c r="H334" s="505" t="s">
        <v>2956</v>
      </c>
      <c r="I334" s="505" t="s">
        <v>272</v>
      </c>
    </row>
    <row r="335" spans="1:9" s="501" customFormat="1" ht="21.65" customHeight="1" x14ac:dyDescent="0.35">
      <c r="A335" s="504"/>
      <c r="B335" s="504" t="s">
        <v>272</v>
      </c>
      <c r="C335" s="504" t="s">
        <v>272</v>
      </c>
      <c r="D335" s="504" t="s">
        <v>2957</v>
      </c>
      <c r="E335" s="505" t="s">
        <v>2958</v>
      </c>
      <c r="F335" s="505" t="s">
        <v>272</v>
      </c>
      <c r="G335" s="505" t="s">
        <v>272</v>
      </c>
      <c r="H335" s="505" t="s">
        <v>2958</v>
      </c>
      <c r="I335" s="505" t="s">
        <v>272</v>
      </c>
    </row>
    <row r="336" spans="1:9" s="501" customFormat="1" ht="21.65" customHeight="1" x14ac:dyDescent="0.35">
      <c r="A336" s="504"/>
      <c r="B336" s="504" t="s">
        <v>272</v>
      </c>
      <c r="C336" s="504" t="s">
        <v>272</v>
      </c>
      <c r="D336" s="504" t="s">
        <v>2959</v>
      </c>
      <c r="E336" s="505" t="s">
        <v>2960</v>
      </c>
      <c r="F336" s="505" t="s">
        <v>272</v>
      </c>
      <c r="G336" s="505" t="s">
        <v>272</v>
      </c>
      <c r="H336" s="505" t="s">
        <v>2960</v>
      </c>
      <c r="I336" s="505" t="s">
        <v>272</v>
      </c>
    </row>
    <row r="337" spans="1:9" s="501" customFormat="1" ht="21.65" customHeight="1" x14ac:dyDescent="0.35">
      <c r="A337" s="504"/>
      <c r="B337" s="504" t="s">
        <v>272</v>
      </c>
      <c r="C337" s="504" t="s">
        <v>272</v>
      </c>
      <c r="D337" s="504" t="s">
        <v>2961</v>
      </c>
      <c r="E337" s="505" t="s">
        <v>2962</v>
      </c>
      <c r="F337" s="505" t="s">
        <v>272</v>
      </c>
      <c r="G337" s="505" t="s">
        <v>272</v>
      </c>
      <c r="H337" s="505" t="s">
        <v>2962</v>
      </c>
      <c r="I337" s="505" t="s">
        <v>272</v>
      </c>
    </row>
    <row r="338" spans="1:9" s="501" customFormat="1" ht="21.65" customHeight="1" x14ac:dyDescent="0.35">
      <c r="A338" s="504"/>
      <c r="B338" s="504" t="s">
        <v>272</v>
      </c>
      <c r="C338" s="504" t="s">
        <v>272</v>
      </c>
      <c r="D338" s="504" t="s">
        <v>2963</v>
      </c>
      <c r="E338" s="505" t="s">
        <v>2964</v>
      </c>
      <c r="F338" s="505" t="s">
        <v>272</v>
      </c>
      <c r="G338" s="505" t="s">
        <v>272</v>
      </c>
      <c r="H338" s="505" t="s">
        <v>2964</v>
      </c>
      <c r="I338" s="505" t="s">
        <v>272</v>
      </c>
    </row>
    <row r="339" spans="1:9" s="501" customFormat="1" ht="21.65" customHeight="1" x14ac:dyDescent="0.35">
      <c r="A339" s="504"/>
      <c r="B339" s="504" t="s">
        <v>272</v>
      </c>
      <c r="C339" s="504" t="s">
        <v>2965</v>
      </c>
      <c r="D339" s="504" t="s">
        <v>272</v>
      </c>
      <c r="E339" s="505" t="s">
        <v>2966</v>
      </c>
      <c r="F339" s="505" t="s">
        <v>272</v>
      </c>
      <c r="G339" s="505" t="s">
        <v>272</v>
      </c>
      <c r="H339" s="505" t="s">
        <v>2967</v>
      </c>
      <c r="I339" s="505" t="s">
        <v>2954</v>
      </c>
    </row>
    <row r="340" spans="1:9" s="501" customFormat="1" ht="21.65" customHeight="1" x14ac:dyDescent="0.35">
      <c r="A340" s="504"/>
      <c r="B340" s="504" t="s">
        <v>272</v>
      </c>
      <c r="C340" s="504" t="s">
        <v>272</v>
      </c>
      <c r="D340" s="504" t="s">
        <v>2968</v>
      </c>
      <c r="E340" s="505" t="s">
        <v>2969</v>
      </c>
      <c r="F340" s="505" t="s">
        <v>272</v>
      </c>
      <c r="G340" s="505" t="s">
        <v>272</v>
      </c>
      <c r="H340" s="505" t="s">
        <v>2970</v>
      </c>
      <c r="I340" s="505" t="s">
        <v>2954</v>
      </c>
    </row>
    <row r="341" spans="1:9" s="501" customFormat="1" ht="21.65" customHeight="1" x14ac:dyDescent="0.35">
      <c r="A341" s="504"/>
      <c r="B341" s="504" t="s">
        <v>272</v>
      </c>
      <c r="C341" s="504" t="s">
        <v>272</v>
      </c>
      <c r="D341" s="504" t="s">
        <v>2971</v>
      </c>
      <c r="E341" s="505" t="s">
        <v>2972</v>
      </c>
      <c r="F341" s="505" t="s">
        <v>272</v>
      </c>
      <c r="G341" s="505" t="s">
        <v>272</v>
      </c>
      <c r="H341" s="505" t="s">
        <v>2972</v>
      </c>
      <c r="I341" s="505" t="s">
        <v>272</v>
      </c>
    </row>
    <row r="342" spans="1:9" s="501" customFormat="1" ht="21.65" customHeight="1" x14ac:dyDescent="0.35">
      <c r="A342" s="504"/>
      <c r="B342" s="504" t="s">
        <v>272</v>
      </c>
      <c r="C342" s="504" t="s">
        <v>2973</v>
      </c>
      <c r="D342" s="504" t="s">
        <v>272</v>
      </c>
      <c r="E342" s="505" t="s">
        <v>2974</v>
      </c>
      <c r="F342" s="505" t="s">
        <v>272</v>
      </c>
      <c r="G342" s="505" t="s">
        <v>272</v>
      </c>
      <c r="H342" s="505" t="s">
        <v>2974</v>
      </c>
      <c r="I342" s="505" t="s">
        <v>272</v>
      </c>
    </row>
    <row r="343" spans="1:9" s="501" customFormat="1" ht="21.65" customHeight="1" x14ac:dyDescent="0.35">
      <c r="A343" s="504"/>
      <c r="B343" s="504" t="s">
        <v>272</v>
      </c>
      <c r="C343" s="504" t="s">
        <v>272</v>
      </c>
      <c r="D343" s="504" t="s">
        <v>2975</v>
      </c>
      <c r="E343" s="505" t="s">
        <v>2974</v>
      </c>
      <c r="F343" s="505" t="s">
        <v>272</v>
      </c>
      <c r="G343" s="505" t="s">
        <v>272</v>
      </c>
      <c r="H343" s="505" t="s">
        <v>2974</v>
      </c>
      <c r="I343" s="505" t="s">
        <v>272</v>
      </c>
    </row>
    <row r="344" spans="1:9" s="501" customFormat="1" ht="21.65" customHeight="1" x14ac:dyDescent="0.35">
      <c r="A344" s="504"/>
      <c r="B344" s="504" t="s">
        <v>272</v>
      </c>
      <c r="C344" s="504" t="s">
        <v>2386</v>
      </c>
      <c r="D344" s="504" t="s">
        <v>272</v>
      </c>
      <c r="E344" s="505" t="s">
        <v>2976</v>
      </c>
      <c r="F344" s="505" t="s">
        <v>272</v>
      </c>
      <c r="G344" s="505" t="s">
        <v>272</v>
      </c>
      <c r="H344" s="505" t="s">
        <v>2976</v>
      </c>
      <c r="I344" s="505" t="s">
        <v>272</v>
      </c>
    </row>
    <row r="345" spans="1:9" s="501" customFormat="1" ht="21.65" customHeight="1" x14ac:dyDescent="0.35">
      <c r="A345" s="504"/>
      <c r="B345" s="504" t="s">
        <v>272</v>
      </c>
      <c r="C345" s="504" t="s">
        <v>272</v>
      </c>
      <c r="D345" s="504" t="s">
        <v>2815</v>
      </c>
      <c r="E345" s="505" t="s">
        <v>2976</v>
      </c>
      <c r="F345" s="505" t="s">
        <v>272</v>
      </c>
      <c r="G345" s="505" t="s">
        <v>272</v>
      </c>
      <c r="H345" s="505" t="s">
        <v>2976</v>
      </c>
      <c r="I345" s="505" t="s">
        <v>272</v>
      </c>
    </row>
    <row r="346" spans="1:9" s="501" customFormat="1" ht="21.65" customHeight="1" x14ac:dyDescent="0.35">
      <c r="A346" s="504"/>
      <c r="B346" s="504" t="s">
        <v>2977</v>
      </c>
      <c r="C346" s="504" t="s">
        <v>272</v>
      </c>
      <c r="D346" s="504" t="s">
        <v>272</v>
      </c>
      <c r="E346" s="505" t="s">
        <v>2978</v>
      </c>
      <c r="F346" s="505" t="s">
        <v>272</v>
      </c>
      <c r="G346" s="505" t="s">
        <v>272</v>
      </c>
      <c r="H346" s="505" t="s">
        <v>272</v>
      </c>
      <c r="I346" s="505" t="s">
        <v>2978</v>
      </c>
    </row>
    <row r="347" spans="1:9" s="501" customFormat="1" ht="21.65" customHeight="1" x14ac:dyDescent="0.35">
      <c r="A347" s="504"/>
      <c r="B347" s="504" t="s">
        <v>272</v>
      </c>
      <c r="C347" s="504" t="s">
        <v>2394</v>
      </c>
      <c r="D347" s="504" t="s">
        <v>272</v>
      </c>
      <c r="E347" s="505" t="s">
        <v>2979</v>
      </c>
      <c r="F347" s="505" t="s">
        <v>272</v>
      </c>
      <c r="G347" s="505" t="s">
        <v>272</v>
      </c>
      <c r="H347" s="505" t="s">
        <v>272</v>
      </c>
      <c r="I347" s="505" t="s">
        <v>2979</v>
      </c>
    </row>
    <row r="348" spans="1:9" s="501" customFormat="1" ht="21.65" customHeight="1" x14ac:dyDescent="0.35">
      <c r="A348" s="504"/>
      <c r="B348" s="504" t="s">
        <v>272</v>
      </c>
      <c r="C348" s="504" t="s">
        <v>272</v>
      </c>
      <c r="D348" s="504" t="s">
        <v>2688</v>
      </c>
      <c r="E348" s="505" t="s">
        <v>2979</v>
      </c>
      <c r="F348" s="505" t="s">
        <v>272</v>
      </c>
      <c r="G348" s="505" t="s">
        <v>272</v>
      </c>
      <c r="H348" s="505" t="s">
        <v>272</v>
      </c>
      <c r="I348" s="505" t="s">
        <v>2979</v>
      </c>
    </row>
    <row r="349" spans="1:9" s="501" customFormat="1" ht="21.65" customHeight="1" x14ac:dyDescent="0.35">
      <c r="A349" s="504"/>
      <c r="B349" s="504" t="s">
        <v>272</v>
      </c>
      <c r="C349" s="504" t="s">
        <v>2363</v>
      </c>
      <c r="D349" s="504" t="s">
        <v>272</v>
      </c>
      <c r="E349" s="505" t="s">
        <v>2980</v>
      </c>
      <c r="F349" s="505" t="s">
        <v>272</v>
      </c>
      <c r="G349" s="505" t="s">
        <v>272</v>
      </c>
      <c r="H349" s="505" t="s">
        <v>272</v>
      </c>
      <c r="I349" s="505" t="s">
        <v>2980</v>
      </c>
    </row>
    <row r="350" spans="1:9" s="501" customFormat="1" ht="21.65" customHeight="1" x14ac:dyDescent="0.35">
      <c r="A350" s="504"/>
      <c r="B350" s="504" t="s">
        <v>272</v>
      </c>
      <c r="C350" s="504" t="s">
        <v>272</v>
      </c>
      <c r="D350" s="504" t="s">
        <v>2690</v>
      </c>
      <c r="E350" s="505" t="s">
        <v>2980</v>
      </c>
      <c r="F350" s="505" t="s">
        <v>272</v>
      </c>
      <c r="G350" s="505" t="s">
        <v>272</v>
      </c>
      <c r="H350" s="505" t="s">
        <v>272</v>
      </c>
      <c r="I350" s="505" t="s">
        <v>2980</v>
      </c>
    </row>
    <row r="351" spans="1:9" s="501" customFormat="1" ht="21.65" customHeight="1" x14ac:dyDescent="0.35">
      <c r="A351" s="504"/>
      <c r="B351" s="504" t="s">
        <v>272</v>
      </c>
      <c r="C351" s="504" t="s">
        <v>2981</v>
      </c>
      <c r="D351" s="504" t="s">
        <v>272</v>
      </c>
      <c r="E351" s="505" t="s">
        <v>2982</v>
      </c>
      <c r="F351" s="505" t="s">
        <v>272</v>
      </c>
      <c r="G351" s="505" t="s">
        <v>272</v>
      </c>
      <c r="H351" s="505" t="s">
        <v>272</v>
      </c>
      <c r="I351" s="505" t="s">
        <v>2982</v>
      </c>
    </row>
    <row r="352" spans="1:9" s="501" customFormat="1" ht="21.65" customHeight="1" x14ac:dyDescent="0.35">
      <c r="A352" s="504"/>
      <c r="B352" s="504" t="s">
        <v>272</v>
      </c>
      <c r="C352" s="504" t="s">
        <v>272</v>
      </c>
      <c r="D352" s="504" t="s">
        <v>2983</v>
      </c>
      <c r="E352" s="505" t="s">
        <v>2984</v>
      </c>
      <c r="F352" s="505" t="s">
        <v>272</v>
      </c>
      <c r="G352" s="505" t="s">
        <v>272</v>
      </c>
      <c r="H352" s="505" t="s">
        <v>272</v>
      </c>
      <c r="I352" s="505" t="s">
        <v>2984</v>
      </c>
    </row>
    <row r="353" spans="1:9" s="501" customFormat="1" ht="21.65" customHeight="1" x14ac:dyDescent="0.35">
      <c r="A353" s="504"/>
      <c r="B353" s="504" t="s">
        <v>272</v>
      </c>
      <c r="C353" s="504" t="s">
        <v>272</v>
      </c>
      <c r="D353" s="504" t="s">
        <v>2985</v>
      </c>
      <c r="E353" s="505" t="s">
        <v>2986</v>
      </c>
      <c r="F353" s="505" t="s">
        <v>272</v>
      </c>
      <c r="G353" s="505" t="s">
        <v>272</v>
      </c>
      <c r="H353" s="505" t="s">
        <v>272</v>
      </c>
      <c r="I353" s="505" t="s">
        <v>2986</v>
      </c>
    </row>
    <row r="354" spans="1:9" s="501" customFormat="1" ht="21.65" customHeight="1" x14ac:dyDescent="0.35">
      <c r="A354" s="504"/>
      <c r="B354" s="504" t="s">
        <v>272</v>
      </c>
      <c r="C354" s="504" t="s">
        <v>272</v>
      </c>
      <c r="D354" s="504" t="s">
        <v>2987</v>
      </c>
      <c r="E354" s="505" t="s">
        <v>2988</v>
      </c>
      <c r="F354" s="505" t="s">
        <v>272</v>
      </c>
      <c r="G354" s="505" t="s">
        <v>272</v>
      </c>
      <c r="H354" s="505" t="s">
        <v>272</v>
      </c>
      <c r="I354" s="505" t="s">
        <v>2988</v>
      </c>
    </row>
    <row r="355" spans="1:9" s="501" customFormat="1" ht="21.65" customHeight="1" x14ac:dyDescent="0.35">
      <c r="A355" s="504"/>
      <c r="B355" s="504" t="s">
        <v>272</v>
      </c>
      <c r="C355" s="504" t="s">
        <v>2371</v>
      </c>
      <c r="D355" s="504" t="s">
        <v>272</v>
      </c>
      <c r="E355" s="505" t="s">
        <v>2989</v>
      </c>
      <c r="F355" s="505" t="s">
        <v>272</v>
      </c>
      <c r="G355" s="505" t="s">
        <v>272</v>
      </c>
      <c r="H355" s="505" t="s">
        <v>272</v>
      </c>
      <c r="I355" s="505" t="s">
        <v>2989</v>
      </c>
    </row>
    <row r="356" spans="1:9" s="501" customFormat="1" ht="21.65" customHeight="1" x14ac:dyDescent="0.35">
      <c r="A356" s="504"/>
      <c r="B356" s="504" t="s">
        <v>272</v>
      </c>
      <c r="C356" s="504" t="s">
        <v>272</v>
      </c>
      <c r="D356" s="504" t="s">
        <v>2373</v>
      </c>
      <c r="E356" s="505" t="s">
        <v>2990</v>
      </c>
      <c r="F356" s="505" t="s">
        <v>272</v>
      </c>
      <c r="G356" s="505" t="s">
        <v>272</v>
      </c>
      <c r="H356" s="505" t="s">
        <v>272</v>
      </c>
      <c r="I356" s="505" t="s">
        <v>2990</v>
      </c>
    </row>
    <row r="357" spans="1:9" s="501" customFormat="1" ht="21.65" customHeight="1" x14ac:dyDescent="0.35">
      <c r="A357" s="504"/>
      <c r="B357" s="504" t="s">
        <v>272</v>
      </c>
      <c r="C357" s="504" t="s">
        <v>272</v>
      </c>
      <c r="D357" s="504" t="s">
        <v>2375</v>
      </c>
      <c r="E357" s="505" t="s">
        <v>1777</v>
      </c>
      <c r="F357" s="505" t="s">
        <v>272</v>
      </c>
      <c r="G357" s="505" t="s">
        <v>272</v>
      </c>
      <c r="H357" s="505" t="s">
        <v>272</v>
      </c>
      <c r="I357" s="505" t="s">
        <v>1777</v>
      </c>
    </row>
    <row r="358" spans="1:9" s="501" customFormat="1" ht="21.65" customHeight="1" x14ac:dyDescent="0.35">
      <c r="A358" s="504"/>
      <c r="B358" s="504" t="s">
        <v>272</v>
      </c>
      <c r="C358" s="504" t="s">
        <v>272</v>
      </c>
      <c r="D358" s="504" t="s">
        <v>2377</v>
      </c>
      <c r="E358" s="505" t="s">
        <v>2991</v>
      </c>
      <c r="F358" s="505" t="s">
        <v>272</v>
      </c>
      <c r="G358" s="505" t="s">
        <v>272</v>
      </c>
      <c r="H358" s="505" t="s">
        <v>272</v>
      </c>
      <c r="I358" s="505" t="s">
        <v>2991</v>
      </c>
    </row>
    <row r="359" spans="1:9" s="501" customFormat="1" ht="21.65" customHeight="1" x14ac:dyDescent="0.35">
      <c r="A359" s="504"/>
      <c r="B359" s="504" t="s">
        <v>272</v>
      </c>
      <c r="C359" s="504" t="s">
        <v>272</v>
      </c>
      <c r="D359" s="504" t="s">
        <v>2379</v>
      </c>
      <c r="E359" s="505" t="s">
        <v>2219</v>
      </c>
      <c r="F359" s="505" t="s">
        <v>272</v>
      </c>
      <c r="G359" s="505" t="s">
        <v>272</v>
      </c>
      <c r="H359" s="505" t="s">
        <v>272</v>
      </c>
      <c r="I359" s="505" t="s">
        <v>2219</v>
      </c>
    </row>
    <row r="360" spans="1:9" s="501" customFormat="1" ht="21.65" customHeight="1" x14ac:dyDescent="0.35">
      <c r="A360" s="504"/>
      <c r="B360" s="504" t="s">
        <v>272</v>
      </c>
      <c r="C360" s="504" t="s">
        <v>272</v>
      </c>
      <c r="D360" s="504" t="s">
        <v>2381</v>
      </c>
      <c r="E360" s="505" t="s">
        <v>2992</v>
      </c>
      <c r="F360" s="505" t="s">
        <v>272</v>
      </c>
      <c r="G360" s="505" t="s">
        <v>272</v>
      </c>
      <c r="H360" s="505" t="s">
        <v>272</v>
      </c>
      <c r="I360" s="505" t="s">
        <v>2992</v>
      </c>
    </row>
    <row r="361" spans="1:9" s="501" customFormat="1" ht="21.65" customHeight="1" x14ac:dyDescent="0.35">
      <c r="A361" s="504"/>
      <c r="B361" s="504" t="s">
        <v>272</v>
      </c>
      <c r="C361" s="504" t="s">
        <v>2386</v>
      </c>
      <c r="D361" s="504" t="s">
        <v>272</v>
      </c>
      <c r="E361" s="505" t="s">
        <v>2993</v>
      </c>
      <c r="F361" s="505" t="s">
        <v>272</v>
      </c>
      <c r="G361" s="505" t="s">
        <v>272</v>
      </c>
      <c r="H361" s="505" t="s">
        <v>272</v>
      </c>
      <c r="I361" s="505" t="s">
        <v>2993</v>
      </c>
    </row>
    <row r="362" spans="1:9" s="501" customFormat="1" ht="21.65" customHeight="1" x14ac:dyDescent="0.35">
      <c r="A362" s="504"/>
      <c r="B362" s="504" t="s">
        <v>272</v>
      </c>
      <c r="C362" s="504" t="s">
        <v>272</v>
      </c>
      <c r="D362" s="504" t="s">
        <v>2407</v>
      </c>
      <c r="E362" s="505" t="s">
        <v>2994</v>
      </c>
      <c r="F362" s="505" t="s">
        <v>272</v>
      </c>
      <c r="G362" s="505" t="s">
        <v>272</v>
      </c>
      <c r="H362" s="505" t="s">
        <v>272</v>
      </c>
      <c r="I362" s="505" t="s">
        <v>2994</v>
      </c>
    </row>
    <row r="363" spans="1:9" s="501" customFormat="1" ht="21.65" customHeight="1" x14ac:dyDescent="0.35">
      <c r="A363" s="504"/>
      <c r="B363" s="504" t="s">
        <v>272</v>
      </c>
      <c r="C363" s="504" t="s">
        <v>272</v>
      </c>
      <c r="D363" s="504" t="s">
        <v>2390</v>
      </c>
      <c r="E363" s="505" t="s">
        <v>2995</v>
      </c>
      <c r="F363" s="505" t="s">
        <v>272</v>
      </c>
      <c r="G363" s="505" t="s">
        <v>272</v>
      </c>
      <c r="H363" s="505" t="s">
        <v>272</v>
      </c>
      <c r="I363" s="505" t="s">
        <v>2995</v>
      </c>
    </row>
    <row r="364" spans="1:9" s="501" customFormat="1" ht="21.65" customHeight="1" x14ac:dyDescent="0.35">
      <c r="A364" s="504"/>
      <c r="B364" s="504" t="s">
        <v>272</v>
      </c>
      <c r="C364" s="504" t="s">
        <v>272</v>
      </c>
      <c r="D364" s="504" t="s">
        <v>2815</v>
      </c>
      <c r="E364" s="505" t="s">
        <v>2996</v>
      </c>
      <c r="F364" s="505" t="s">
        <v>272</v>
      </c>
      <c r="G364" s="505" t="s">
        <v>272</v>
      </c>
      <c r="H364" s="505" t="s">
        <v>272</v>
      </c>
      <c r="I364" s="505" t="s">
        <v>2996</v>
      </c>
    </row>
    <row r="365" spans="1:9" s="501" customFormat="1" ht="21.65" customHeight="1" x14ac:dyDescent="0.35">
      <c r="A365" s="504"/>
      <c r="B365" s="504" t="s">
        <v>2997</v>
      </c>
      <c r="C365" s="504" t="s">
        <v>272</v>
      </c>
      <c r="D365" s="504" t="s">
        <v>272</v>
      </c>
      <c r="E365" s="505" t="s">
        <v>2998</v>
      </c>
      <c r="F365" s="505" t="s">
        <v>2999</v>
      </c>
      <c r="G365" s="505" t="s">
        <v>3000</v>
      </c>
      <c r="H365" s="505" t="s">
        <v>3001</v>
      </c>
      <c r="I365" s="505" t="s">
        <v>3002</v>
      </c>
    </row>
    <row r="366" spans="1:9" s="501" customFormat="1" ht="21.65" customHeight="1" x14ac:dyDescent="0.35">
      <c r="A366" s="504"/>
      <c r="B366" s="504" t="s">
        <v>272</v>
      </c>
      <c r="C366" s="504" t="s">
        <v>2597</v>
      </c>
      <c r="D366" s="504" t="s">
        <v>272</v>
      </c>
      <c r="E366" s="505" t="s">
        <v>3003</v>
      </c>
      <c r="F366" s="505" t="s">
        <v>3004</v>
      </c>
      <c r="G366" s="505" t="s">
        <v>3005</v>
      </c>
      <c r="H366" s="505" t="s">
        <v>3006</v>
      </c>
      <c r="I366" s="505" t="s">
        <v>2685</v>
      </c>
    </row>
    <row r="367" spans="1:9" s="501" customFormat="1" ht="21.65" customHeight="1" x14ac:dyDescent="0.35">
      <c r="A367" s="504"/>
      <c r="B367" s="504" t="s">
        <v>272</v>
      </c>
      <c r="C367" s="504" t="s">
        <v>272</v>
      </c>
      <c r="D367" s="504" t="s">
        <v>2878</v>
      </c>
      <c r="E367" s="505" t="s">
        <v>3007</v>
      </c>
      <c r="F367" s="505" t="s">
        <v>3008</v>
      </c>
      <c r="G367" s="505" t="s">
        <v>272</v>
      </c>
      <c r="H367" s="505" t="s">
        <v>3009</v>
      </c>
      <c r="I367" s="505" t="s">
        <v>2685</v>
      </c>
    </row>
    <row r="368" spans="1:9" s="501" customFormat="1" ht="21.65" customHeight="1" x14ac:dyDescent="0.35">
      <c r="A368" s="504"/>
      <c r="B368" s="504" t="s">
        <v>272</v>
      </c>
      <c r="C368" s="504" t="s">
        <v>272</v>
      </c>
      <c r="D368" s="504" t="s">
        <v>2602</v>
      </c>
      <c r="E368" s="505" t="s">
        <v>3010</v>
      </c>
      <c r="F368" s="505" t="s">
        <v>3011</v>
      </c>
      <c r="G368" s="505" t="s">
        <v>3005</v>
      </c>
      <c r="H368" s="505" t="s">
        <v>3012</v>
      </c>
      <c r="I368" s="505" t="s">
        <v>272</v>
      </c>
    </row>
    <row r="369" spans="1:9" s="501" customFormat="1" ht="21.65" customHeight="1" x14ac:dyDescent="0.35">
      <c r="A369" s="504"/>
      <c r="B369" s="504" t="s">
        <v>272</v>
      </c>
      <c r="C369" s="504" t="s">
        <v>2414</v>
      </c>
      <c r="D369" s="504" t="s">
        <v>272</v>
      </c>
      <c r="E369" s="505" t="s">
        <v>3013</v>
      </c>
      <c r="F369" s="505" t="s">
        <v>3014</v>
      </c>
      <c r="G369" s="505" t="s">
        <v>272</v>
      </c>
      <c r="H369" s="505" t="s">
        <v>3015</v>
      </c>
      <c r="I369" s="505" t="s">
        <v>3016</v>
      </c>
    </row>
    <row r="370" spans="1:9" s="501" customFormat="1" ht="21.65" customHeight="1" x14ac:dyDescent="0.35">
      <c r="A370" s="504"/>
      <c r="B370" s="504" t="s">
        <v>272</v>
      </c>
      <c r="C370" s="504" t="s">
        <v>272</v>
      </c>
      <c r="D370" s="504" t="s">
        <v>2418</v>
      </c>
      <c r="E370" s="505" t="s">
        <v>3013</v>
      </c>
      <c r="F370" s="505" t="s">
        <v>3014</v>
      </c>
      <c r="G370" s="505" t="s">
        <v>272</v>
      </c>
      <c r="H370" s="505" t="s">
        <v>3015</v>
      </c>
      <c r="I370" s="505" t="s">
        <v>3016</v>
      </c>
    </row>
    <row r="371" spans="1:9" s="501" customFormat="1" ht="21.65" customHeight="1" x14ac:dyDescent="0.35">
      <c r="A371" s="504"/>
      <c r="B371" s="504" t="s">
        <v>272</v>
      </c>
      <c r="C371" s="504" t="s">
        <v>3017</v>
      </c>
      <c r="D371" s="504" t="s">
        <v>272</v>
      </c>
      <c r="E371" s="505" t="s">
        <v>3018</v>
      </c>
      <c r="F371" s="505" t="s">
        <v>3019</v>
      </c>
      <c r="G371" s="505" t="s">
        <v>272</v>
      </c>
      <c r="H371" s="505" t="s">
        <v>272</v>
      </c>
      <c r="I371" s="505" t="s">
        <v>3020</v>
      </c>
    </row>
    <row r="372" spans="1:9" s="501" customFormat="1" ht="21.65" customHeight="1" x14ac:dyDescent="0.35">
      <c r="A372" s="504"/>
      <c r="B372" s="504" t="s">
        <v>272</v>
      </c>
      <c r="C372" s="504" t="s">
        <v>272</v>
      </c>
      <c r="D372" s="504" t="s">
        <v>3021</v>
      </c>
      <c r="E372" s="505" t="s">
        <v>3018</v>
      </c>
      <c r="F372" s="505" t="s">
        <v>3019</v>
      </c>
      <c r="G372" s="505" t="s">
        <v>272</v>
      </c>
      <c r="H372" s="505" t="s">
        <v>272</v>
      </c>
      <c r="I372" s="505" t="s">
        <v>3020</v>
      </c>
    </row>
    <row r="373" spans="1:9" s="501" customFormat="1" ht="21.65" customHeight="1" x14ac:dyDescent="0.35">
      <c r="A373" s="504"/>
      <c r="B373" s="504" t="s">
        <v>272</v>
      </c>
      <c r="C373" s="504" t="s">
        <v>273</v>
      </c>
      <c r="D373" s="504" t="s">
        <v>272</v>
      </c>
      <c r="E373" s="505" t="s">
        <v>3022</v>
      </c>
      <c r="F373" s="505" t="s">
        <v>272</v>
      </c>
      <c r="G373" s="505" t="s">
        <v>3023</v>
      </c>
      <c r="H373" s="505" t="s">
        <v>3023</v>
      </c>
      <c r="I373" s="505" t="s">
        <v>272</v>
      </c>
    </row>
    <row r="374" spans="1:9" s="501" customFormat="1" ht="21.65" customHeight="1" x14ac:dyDescent="0.35">
      <c r="A374" s="504"/>
      <c r="B374" s="504" t="s">
        <v>272</v>
      </c>
      <c r="C374" s="504" t="s">
        <v>272</v>
      </c>
      <c r="D374" s="504" t="s">
        <v>274</v>
      </c>
      <c r="E374" s="505" t="s">
        <v>3022</v>
      </c>
      <c r="F374" s="505" t="s">
        <v>272</v>
      </c>
      <c r="G374" s="505" t="s">
        <v>3023</v>
      </c>
      <c r="H374" s="505" t="s">
        <v>3023</v>
      </c>
      <c r="I374" s="505" t="s">
        <v>272</v>
      </c>
    </row>
    <row r="375" spans="1:9" s="501" customFormat="1" ht="21.65" customHeight="1" x14ac:dyDescent="0.35">
      <c r="A375" s="504"/>
      <c r="B375" s="504" t="s">
        <v>272</v>
      </c>
      <c r="C375" s="504" t="s">
        <v>2449</v>
      </c>
      <c r="D375" s="504" t="s">
        <v>272</v>
      </c>
      <c r="E375" s="505" t="s">
        <v>3024</v>
      </c>
      <c r="F375" s="505" t="s">
        <v>272</v>
      </c>
      <c r="G375" s="505" t="s">
        <v>272</v>
      </c>
      <c r="H375" s="505" t="s">
        <v>272</v>
      </c>
      <c r="I375" s="505" t="s">
        <v>3024</v>
      </c>
    </row>
    <row r="376" spans="1:9" s="501" customFormat="1" ht="21.65" customHeight="1" x14ac:dyDescent="0.35">
      <c r="A376" s="504"/>
      <c r="B376" s="504" t="s">
        <v>272</v>
      </c>
      <c r="C376" s="504" t="s">
        <v>272</v>
      </c>
      <c r="D376" s="504" t="s">
        <v>2520</v>
      </c>
      <c r="E376" s="505" t="s">
        <v>3025</v>
      </c>
      <c r="F376" s="505" t="s">
        <v>272</v>
      </c>
      <c r="G376" s="505" t="s">
        <v>272</v>
      </c>
      <c r="H376" s="505" t="s">
        <v>272</v>
      </c>
      <c r="I376" s="505" t="s">
        <v>3025</v>
      </c>
    </row>
    <row r="377" spans="1:9" s="501" customFormat="1" ht="21.65" customHeight="1" x14ac:dyDescent="0.35">
      <c r="A377" s="504"/>
      <c r="B377" s="504" t="s">
        <v>272</v>
      </c>
      <c r="C377" s="504" t="s">
        <v>272</v>
      </c>
      <c r="D377" s="504" t="s">
        <v>2566</v>
      </c>
      <c r="E377" s="505" t="s">
        <v>3026</v>
      </c>
      <c r="F377" s="505" t="s">
        <v>272</v>
      </c>
      <c r="G377" s="505" t="s">
        <v>272</v>
      </c>
      <c r="H377" s="505" t="s">
        <v>272</v>
      </c>
      <c r="I377" s="505" t="s">
        <v>3026</v>
      </c>
    </row>
    <row r="378" spans="1:9" s="501" customFormat="1" ht="21.65" customHeight="1" x14ac:dyDescent="0.35">
      <c r="A378" s="504"/>
      <c r="B378" s="504" t="s">
        <v>272</v>
      </c>
      <c r="C378" s="504" t="s">
        <v>272</v>
      </c>
      <c r="D378" s="504" t="s">
        <v>2450</v>
      </c>
      <c r="E378" s="505" t="s">
        <v>3027</v>
      </c>
      <c r="F378" s="505" t="s">
        <v>272</v>
      </c>
      <c r="G378" s="505" t="s">
        <v>272</v>
      </c>
      <c r="H378" s="505" t="s">
        <v>272</v>
      </c>
      <c r="I378" s="505" t="s">
        <v>3027</v>
      </c>
    </row>
    <row r="379" spans="1:9" s="501" customFormat="1" ht="21.65" customHeight="1" x14ac:dyDescent="0.35">
      <c r="A379" s="504"/>
      <c r="B379" s="504" t="s">
        <v>272</v>
      </c>
      <c r="C379" s="504" t="s">
        <v>2371</v>
      </c>
      <c r="D379" s="504" t="s">
        <v>272</v>
      </c>
      <c r="E379" s="505" t="s">
        <v>1753</v>
      </c>
      <c r="F379" s="505" t="s">
        <v>1753</v>
      </c>
      <c r="G379" s="505" t="s">
        <v>272</v>
      </c>
      <c r="H379" s="505" t="s">
        <v>272</v>
      </c>
      <c r="I379" s="505" t="s">
        <v>272</v>
      </c>
    </row>
    <row r="380" spans="1:9" s="501" customFormat="1" ht="21.65" customHeight="1" x14ac:dyDescent="0.35">
      <c r="A380" s="504"/>
      <c r="B380" s="504" t="s">
        <v>272</v>
      </c>
      <c r="C380" s="504" t="s">
        <v>272</v>
      </c>
      <c r="D380" s="504" t="s">
        <v>2482</v>
      </c>
      <c r="E380" s="505" t="s">
        <v>1753</v>
      </c>
      <c r="F380" s="505" t="s">
        <v>1753</v>
      </c>
      <c r="G380" s="505" t="s">
        <v>272</v>
      </c>
      <c r="H380" s="505" t="s">
        <v>272</v>
      </c>
      <c r="I380" s="505" t="s">
        <v>272</v>
      </c>
    </row>
    <row r="381" spans="1:9" s="501" customFormat="1" ht="21.65" customHeight="1" x14ac:dyDescent="0.35">
      <c r="A381" s="504"/>
      <c r="B381" s="504" t="s">
        <v>272</v>
      </c>
      <c r="C381" s="504" t="s">
        <v>2386</v>
      </c>
      <c r="D381" s="504" t="s">
        <v>272</v>
      </c>
      <c r="E381" s="505" t="s">
        <v>3028</v>
      </c>
      <c r="F381" s="505" t="s">
        <v>3029</v>
      </c>
      <c r="G381" s="505" t="s">
        <v>272</v>
      </c>
      <c r="H381" s="505" t="s">
        <v>3030</v>
      </c>
      <c r="I381" s="505" t="s">
        <v>3031</v>
      </c>
    </row>
    <row r="382" spans="1:9" s="501" customFormat="1" ht="21.65" customHeight="1" x14ac:dyDescent="0.35">
      <c r="A382" s="504"/>
      <c r="B382" s="504" t="s">
        <v>272</v>
      </c>
      <c r="C382" s="504" t="s">
        <v>272</v>
      </c>
      <c r="D382" s="504" t="s">
        <v>2528</v>
      </c>
      <c r="E382" s="505" t="s">
        <v>3032</v>
      </c>
      <c r="F382" s="505" t="s">
        <v>3033</v>
      </c>
      <c r="G382" s="505" t="s">
        <v>272</v>
      </c>
      <c r="H382" s="505" t="s">
        <v>3034</v>
      </c>
      <c r="I382" s="505" t="s">
        <v>3035</v>
      </c>
    </row>
    <row r="383" spans="1:9" s="501" customFormat="1" ht="21.65" customHeight="1" x14ac:dyDescent="0.35">
      <c r="A383" s="504"/>
      <c r="B383" s="504" t="s">
        <v>272</v>
      </c>
      <c r="C383" s="504" t="s">
        <v>272</v>
      </c>
      <c r="D383" s="504" t="s">
        <v>2455</v>
      </c>
      <c r="E383" s="505" t="s">
        <v>3036</v>
      </c>
      <c r="F383" s="505" t="s">
        <v>3037</v>
      </c>
      <c r="G383" s="505" t="s">
        <v>272</v>
      </c>
      <c r="H383" s="505" t="s">
        <v>3038</v>
      </c>
      <c r="I383" s="505" t="s">
        <v>3039</v>
      </c>
    </row>
    <row r="384" spans="1:9" s="501" customFormat="1" ht="21.65" customHeight="1" x14ac:dyDescent="0.35">
      <c r="A384" s="504"/>
      <c r="B384" s="504" t="s">
        <v>272</v>
      </c>
      <c r="C384" s="504" t="s">
        <v>272</v>
      </c>
      <c r="D384" s="504" t="s">
        <v>3040</v>
      </c>
      <c r="E384" s="505" t="s">
        <v>3041</v>
      </c>
      <c r="F384" s="505" t="s">
        <v>3042</v>
      </c>
      <c r="G384" s="505" t="s">
        <v>272</v>
      </c>
      <c r="H384" s="505" t="s">
        <v>272</v>
      </c>
      <c r="I384" s="505" t="s">
        <v>3043</v>
      </c>
    </row>
    <row r="385" spans="1:9" s="501" customFormat="1" ht="21.65" customHeight="1" x14ac:dyDescent="0.35">
      <c r="A385" s="504"/>
      <c r="B385" s="504" t="s">
        <v>272</v>
      </c>
      <c r="C385" s="504" t="s">
        <v>272</v>
      </c>
      <c r="D385" s="504" t="s">
        <v>2390</v>
      </c>
      <c r="E385" s="505" t="s">
        <v>3044</v>
      </c>
      <c r="F385" s="505" t="s">
        <v>272</v>
      </c>
      <c r="G385" s="505" t="s">
        <v>272</v>
      </c>
      <c r="H385" s="505" t="s">
        <v>272</v>
      </c>
      <c r="I385" s="505" t="s">
        <v>3044</v>
      </c>
    </row>
    <row r="386" spans="1:9" s="501" customFormat="1" ht="21.65" customHeight="1" x14ac:dyDescent="0.35">
      <c r="A386" s="504"/>
      <c r="B386" s="504" t="s">
        <v>3045</v>
      </c>
      <c r="C386" s="504" t="s">
        <v>272</v>
      </c>
      <c r="D386" s="504" t="s">
        <v>272</v>
      </c>
      <c r="E386" s="505" t="s">
        <v>3046</v>
      </c>
      <c r="F386" s="505" t="s">
        <v>272</v>
      </c>
      <c r="G386" s="505" t="s">
        <v>272</v>
      </c>
      <c r="H386" s="505" t="s">
        <v>272</v>
      </c>
      <c r="I386" s="505" t="s">
        <v>3046</v>
      </c>
    </row>
    <row r="387" spans="1:9" s="501" customFormat="1" ht="21.65" customHeight="1" x14ac:dyDescent="0.35">
      <c r="A387" s="504"/>
      <c r="B387" s="504" t="s">
        <v>272</v>
      </c>
      <c r="C387" s="504" t="s">
        <v>2955</v>
      </c>
      <c r="D387" s="504" t="s">
        <v>272</v>
      </c>
      <c r="E387" s="505" t="s">
        <v>3047</v>
      </c>
      <c r="F387" s="505" t="s">
        <v>272</v>
      </c>
      <c r="G387" s="505" t="s">
        <v>272</v>
      </c>
      <c r="H387" s="505" t="s">
        <v>272</v>
      </c>
      <c r="I387" s="505" t="s">
        <v>3047</v>
      </c>
    </row>
    <row r="388" spans="1:9" s="501" customFormat="1" ht="21.65" customHeight="1" x14ac:dyDescent="0.35">
      <c r="A388" s="504"/>
      <c r="B388" s="504" t="s">
        <v>272</v>
      </c>
      <c r="C388" s="504" t="s">
        <v>272</v>
      </c>
      <c r="D388" s="504" t="s">
        <v>2959</v>
      </c>
      <c r="E388" s="505" t="s">
        <v>3048</v>
      </c>
      <c r="F388" s="505" t="s">
        <v>272</v>
      </c>
      <c r="G388" s="505" t="s">
        <v>272</v>
      </c>
      <c r="H388" s="505" t="s">
        <v>272</v>
      </c>
      <c r="I388" s="505" t="s">
        <v>3048</v>
      </c>
    </row>
    <row r="389" spans="1:9" s="501" customFormat="1" ht="21.65" customHeight="1" x14ac:dyDescent="0.35">
      <c r="A389" s="504"/>
      <c r="B389" s="504" t="s">
        <v>272</v>
      </c>
      <c r="C389" s="504" t="s">
        <v>272</v>
      </c>
      <c r="D389" s="504" t="s">
        <v>2961</v>
      </c>
      <c r="E389" s="505" t="s">
        <v>3049</v>
      </c>
      <c r="F389" s="505" t="s">
        <v>272</v>
      </c>
      <c r="G389" s="505" t="s">
        <v>272</v>
      </c>
      <c r="H389" s="505" t="s">
        <v>272</v>
      </c>
      <c r="I389" s="505" t="s">
        <v>3049</v>
      </c>
    </row>
    <row r="390" spans="1:9" s="501" customFormat="1" ht="21.65" customHeight="1" x14ac:dyDescent="0.35">
      <c r="A390" s="504"/>
      <c r="B390" s="504" t="s">
        <v>272</v>
      </c>
      <c r="C390" s="504" t="s">
        <v>2965</v>
      </c>
      <c r="D390" s="504" t="s">
        <v>272</v>
      </c>
      <c r="E390" s="505" t="s">
        <v>3050</v>
      </c>
      <c r="F390" s="505" t="s">
        <v>272</v>
      </c>
      <c r="G390" s="505" t="s">
        <v>272</v>
      </c>
      <c r="H390" s="505" t="s">
        <v>272</v>
      </c>
      <c r="I390" s="505" t="s">
        <v>3050</v>
      </c>
    </row>
    <row r="391" spans="1:9" s="501" customFormat="1" ht="21.65" customHeight="1" x14ac:dyDescent="0.35">
      <c r="A391" s="504"/>
      <c r="B391" s="504" t="s">
        <v>272</v>
      </c>
      <c r="C391" s="504" t="s">
        <v>272</v>
      </c>
      <c r="D391" s="504" t="s">
        <v>2968</v>
      </c>
      <c r="E391" s="505" t="s">
        <v>3051</v>
      </c>
      <c r="F391" s="505" t="s">
        <v>272</v>
      </c>
      <c r="G391" s="505" t="s">
        <v>272</v>
      </c>
      <c r="H391" s="505" t="s">
        <v>272</v>
      </c>
      <c r="I391" s="505" t="s">
        <v>3051</v>
      </c>
    </row>
    <row r="392" spans="1:9" s="501" customFormat="1" ht="21.65" customHeight="1" x14ac:dyDescent="0.35">
      <c r="A392" s="504"/>
      <c r="B392" s="504" t="s">
        <v>272</v>
      </c>
      <c r="C392" s="504" t="s">
        <v>272</v>
      </c>
      <c r="D392" s="504" t="s">
        <v>2971</v>
      </c>
      <c r="E392" s="505" t="s">
        <v>1929</v>
      </c>
      <c r="F392" s="505" t="s">
        <v>272</v>
      </c>
      <c r="G392" s="505" t="s">
        <v>272</v>
      </c>
      <c r="H392" s="505" t="s">
        <v>272</v>
      </c>
      <c r="I392" s="505" t="s">
        <v>1929</v>
      </c>
    </row>
    <row r="393" spans="1:9" s="501" customFormat="1" ht="21.65" customHeight="1" x14ac:dyDescent="0.35">
      <c r="A393" s="504"/>
      <c r="B393" s="504" t="s">
        <v>272</v>
      </c>
      <c r="C393" s="504" t="s">
        <v>2973</v>
      </c>
      <c r="D393" s="504" t="s">
        <v>272</v>
      </c>
      <c r="E393" s="505" t="s">
        <v>3052</v>
      </c>
      <c r="F393" s="505" t="s">
        <v>272</v>
      </c>
      <c r="G393" s="505" t="s">
        <v>272</v>
      </c>
      <c r="H393" s="505" t="s">
        <v>272</v>
      </c>
      <c r="I393" s="505" t="s">
        <v>3052</v>
      </c>
    </row>
    <row r="394" spans="1:9" s="501" customFormat="1" ht="21.65" customHeight="1" x14ac:dyDescent="0.35">
      <c r="A394" s="504"/>
      <c r="B394" s="504" t="s">
        <v>272</v>
      </c>
      <c r="C394" s="504" t="s">
        <v>272</v>
      </c>
      <c r="D394" s="504" t="s">
        <v>2975</v>
      </c>
      <c r="E394" s="505" t="s">
        <v>3052</v>
      </c>
      <c r="F394" s="505" t="s">
        <v>272</v>
      </c>
      <c r="G394" s="505" t="s">
        <v>272</v>
      </c>
      <c r="H394" s="505" t="s">
        <v>272</v>
      </c>
      <c r="I394" s="505" t="s">
        <v>3052</v>
      </c>
    </row>
    <row r="395" spans="1:9" s="501" customFormat="1" ht="21.65" customHeight="1" x14ac:dyDescent="0.35">
      <c r="A395" s="504"/>
      <c r="B395" s="504" t="s">
        <v>272</v>
      </c>
      <c r="C395" s="504" t="s">
        <v>2386</v>
      </c>
      <c r="D395" s="504" t="s">
        <v>272</v>
      </c>
      <c r="E395" s="505" t="s">
        <v>3053</v>
      </c>
      <c r="F395" s="505" t="s">
        <v>272</v>
      </c>
      <c r="G395" s="505" t="s">
        <v>272</v>
      </c>
      <c r="H395" s="505" t="s">
        <v>272</v>
      </c>
      <c r="I395" s="505" t="s">
        <v>3053</v>
      </c>
    </row>
    <row r="396" spans="1:9" s="501" customFormat="1" ht="21.65" customHeight="1" x14ac:dyDescent="0.35">
      <c r="A396" s="506"/>
      <c r="B396" s="506" t="s">
        <v>272</v>
      </c>
      <c r="C396" s="506" t="s">
        <v>272</v>
      </c>
      <c r="D396" s="506" t="s">
        <v>2815</v>
      </c>
      <c r="E396" s="507" t="s">
        <v>3053</v>
      </c>
      <c r="F396" s="507" t="s">
        <v>272</v>
      </c>
      <c r="G396" s="507" t="s">
        <v>272</v>
      </c>
      <c r="H396" s="507" t="s">
        <v>272</v>
      </c>
      <c r="I396" s="507" t="s">
        <v>3053</v>
      </c>
    </row>
    <row r="397" spans="1:9" ht="18" customHeight="1" x14ac:dyDescent="0.35"/>
    <row r="398" spans="1:9" ht="28.15" customHeight="1" x14ac:dyDescent="0.35">
      <c r="A398" s="1019" t="s">
        <v>3062</v>
      </c>
      <c r="B398" s="1019"/>
      <c r="C398" s="1019"/>
      <c r="D398" s="1019"/>
      <c r="E398" s="1019"/>
      <c r="F398" s="513"/>
      <c r="G398" s="1019" t="str">
        <f>+'TT342- Biểu 62-ok'!D57</f>
        <v>Ngày 10 tháng 4 năm 2025</v>
      </c>
      <c r="H398" s="1019"/>
      <c r="I398" s="1019"/>
    </row>
    <row r="399" spans="1:9" ht="18" customHeight="1" x14ac:dyDescent="0.35">
      <c r="A399" s="1018" t="str">
        <f>+'TT342- Biểu 62-ok'!A58</f>
        <v>KHO BẠC NHÀ NƯỚC KHU VỰC IV</v>
      </c>
      <c r="B399" s="1018"/>
      <c r="C399" s="1018"/>
      <c r="D399" s="1018"/>
      <c r="E399" s="1018"/>
      <c r="F399" s="514"/>
      <c r="G399" s="1018" t="s">
        <v>2352</v>
      </c>
      <c r="H399" s="1018"/>
      <c r="I399" s="1018"/>
    </row>
    <row r="400" spans="1:9" s="514" customFormat="1" ht="20.25" customHeight="1" x14ac:dyDescent="0.3">
      <c r="G400" s="1018" t="s">
        <v>42</v>
      </c>
      <c r="H400" s="1018"/>
      <c r="I400" s="1018"/>
    </row>
    <row r="401" spans="7:9" s="514" customFormat="1" ht="15.5" x14ac:dyDescent="0.3"/>
    <row r="402" spans="7:9" s="514" customFormat="1" ht="15.5" x14ac:dyDescent="0.3"/>
    <row r="403" spans="7:9" s="514" customFormat="1" ht="15.5" x14ac:dyDescent="0.3"/>
    <row r="404" spans="7:9" s="514" customFormat="1" ht="15.5" x14ac:dyDescent="0.3"/>
    <row r="405" spans="7:9" s="514" customFormat="1" ht="15.5" x14ac:dyDescent="0.3"/>
    <row r="406" spans="7:9" s="514" customFormat="1" ht="15.5" x14ac:dyDescent="0.3">
      <c r="G406" s="1018" t="s">
        <v>44</v>
      </c>
      <c r="H406" s="1018"/>
      <c r="I406" s="1018"/>
    </row>
    <row r="407" spans="7:9" s="514" customFormat="1" ht="15.5" x14ac:dyDescent="0.3"/>
    <row r="408" spans="7:9" s="514" customFormat="1" ht="15.5" x14ac:dyDescent="0.3"/>
    <row r="409" spans="7:9" s="514" customFormat="1" ht="15.5" x14ac:dyDescent="0.3"/>
    <row r="410" spans="7:9" s="514" customFormat="1" ht="15.5" x14ac:dyDescent="0.3"/>
    <row r="411" spans="7:9" s="514" customFormat="1" ht="15.5" x14ac:dyDescent="0.3"/>
    <row r="412" spans="7:9" s="497" customFormat="1" ht="14" x14ac:dyDescent="0.3"/>
    <row r="413" spans="7:9" s="497" customFormat="1" ht="14" x14ac:dyDescent="0.3"/>
  </sheetData>
  <mergeCells count="18">
    <mergeCell ref="A6:I6"/>
    <mergeCell ref="A7:I7"/>
    <mergeCell ref="A12:D12"/>
    <mergeCell ref="H9:I9"/>
    <mergeCell ref="A8:I8"/>
    <mergeCell ref="H1:I1"/>
    <mergeCell ref="A1:E1"/>
    <mergeCell ref="A2:E2"/>
    <mergeCell ref="A4:E4"/>
    <mergeCell ref="A5:E5"/>
    <mergeCell ref="H4:I4"/>
    <mergeCell ref="G2:I3"/>
    <mergeCell ref="G400:I400"/>
    <mergeCell ref="G406:I406"/>
    <mergeCell ref="G398:I398"/>
    <mergeCell ref="G399:I399"/>
    <mergeCell ref="A398:E398"/>
    <mergeCell ref="A399:E399"/>
  </mergeCells>
  <pageMargins left="0.70866141732283505" right="0.23622047244094499" top="0.43307086614173201" bottom="0.511811023622047" header="0.23622047244094499" footer="0.23622047244094499"/>
  <pageSetup paperSize="9" scale="85" orientation="portrait" r:id="rId1"/>
  <headerFooter alignWithMargins="0">
    <oddFooter>&amp;L&amp;"Times New Roman,Regular"&amp;10 &amp;CPage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22"/>
  <sheetViews>
    <sheetView showGridLines="0" topLeftCell="A1909" workbookViewId="0">
      <selection activeCell="A1915" sqref="A1915:D1915"/>
    </sheetView>
  </sheetViews>
  <sheetFormatPr defaultColWidth="8.81640625" defaultRowHeight="30.65" customHeight="1" x14ac:dyDescent="0.35"/>
  <cols>
    <col min="1" max="1" width="9.54296875" style="496" customWidth="1"/>
    <col min="2" max="2" width="11.26953125" style="496" customWidth="1"/>
    <col min="3" max="3" width="10" style="496" customWidth="1"/>
    <col min="4" max="4" width="13.453125" style="496" customWidth="1"/>
    <col min="5" max="5" width="12" style="496" customWidth="1"/>
    <col min="6" max="6" width="13.81640625" style="496" customWidth="1"/>
    <col min="7" max="7" width="18.453125" style="496" customWidth="1"/>
    <col min="8" max="8" width="8.1796875" style="496" customWidth="1"/>
    <col min="9" max="16384" width="8.81640625" style="496"/>
  </cols>
  <sheetData>
    <row r="1" spans="1:7" s="497" customFormat="1" ht="16.899999999999999" customHeight="1" x14ac:dyDescent="0.3">
      <c r="A1" s="1031" t="s">
        <v>49</v>
      </c>
      <c r="B1" s="1031"/>
      <c r="C1" s="1031"/>
      <c r="D1" s="1031"/>
      <c r="G1" s="498" t="s">
        <v>276</v>
      </c>
    </row>
    <row r="2" spans="1:7" s="497" customFormat="1" ht="16.899999999999999" customHeight="1" x14ac:dyDescent="0.3">
      <c r="A2" s="1032" t="s">
        <v>2352</v>
      </c>
      <c r="B2" s="1032"/>
      <c r="C2" s="1032"/>
      <c r="D2" s="1032"/>
    </row>
    <row r="3" spans="1:7" s="497" customFormat="1" ht="16.899999999999999" customHeight="1" x14ac:dyDescent="0.3">
      <c r="A3" s="498"/>
      <c r="B3" s="498"/>
      <c r="C3" s="498"/>
      <c r="D3" s="498"/>
    </row>
    <row r="4" spans="1:7" s="497" customFormat="1" ht="16.899999999999999" hidden="1" customHeight="1" x14ac:dyDescent="0.3">
      <c r="A4" s="1032" t="s">
        <v>47</v>
      </c>
      <c r="B4" s="1032"/>
      <c r="C4" s="1032"/>
      <c r="D4" s="1032"/>
      <c r="G4" s="498" t="s">
        <v>276</v>
      </c>
    </row>
    <row r="5" spans="1:7" s="497" customFormat="1" ht="16.899999999999999" hidden="1" customHeight="1" x14ac:dyDescent="0.3">
      <c r="A5" s="1032" t="s">
        <v>2</v>
      </c>
      <c r="B5" s="1032"/>
      <c r="C5" s="1032"/>
      <c r="D5" s="1032"/>
    </row>
    <row r="6" spans="1:7" s="497" customFormat="1" ht="16.899999999999999" hidden="1" customHeight="1" x14ac:dyDescent="0.3">
      <c r="A6" s="498"/>
      <c r="B6" s="498"/>
      <c r="C6" s="498"/>
      <c r="D6" s="498"/>
    </row>
    <row r="7" spans="1:7" s="497" customFormat="1" ht="23.5" customHeight="1" x14ac:dyDescent="0.3">
      <c r="A7" s="1033" t="s">
        <v>282</v>
      </c>
      <c r="B7" s="1033"/>
      <c r="C7" s="1033"/>
      <c r="D7" s="1033"/>
      <c r="E7" s="1033"/>
      <c r="F7" s="1033"/>
      <c r="G7" s="1033"/>
    </row>
    <row r="8" spans="1:7" s="497" customFormat="1" ht="16.899999999999999" hidden="1" customHeight="1" x14ac:dyDescent="0.3">
      <c r="A8" s="1030" t="str">
        <f>'TT342- Biểu 66'!A6</f>
        <v>(Kèm theo Báo cáo số 25/BC-TCKH ngày 26/02/2025 của phòng Tài chính- Kế hoạch huyện)</v>
      </c>
      <c r="B8" s="1030"/>
      <c r="C8" s="1030"/>
      <c r="D8" s="1030"/>
      <c r="E8" s="1030"/>
      <c r="F8" s="1030"/>
      <c r="G8" s="1030"/>
    </row>
    <row r="9" spans="1:7" s="497" customFormat="1" ht="16.899999999999999" hidden="1" customHeight="1" x14ac:dyDescent="0.3">
      <c r="A9" s="1030" t="str">
        <f>'TT342- Biểu 66'!A7</f>
        <v>(Kèm theo Báo cáo số 228/BC-UBND ngày 13/5/2025 của UBND huyện Phù Cừ)</v>
      </c>
      <c r="B9" s="1030"/>
      <c r="C9" s="1030"/>
      <c r="D9" s="1030"/>
      <c r="E9" s="1030"/>
      <c r="F9" s="1030"/>
      <c r="G9" s="1030"/>
    </row>
    <row r="10" spans="1:7" ht="14.5" customHeight="1" x14ac:dyDescent="0.35">
      <c r="G10" s="499" t="s">
        <v>255</v>
      </c>
    </row>
    <row r="11" spans="1:7" ht="30.65" customHeight="1" x14ac:dyDescent="0.35">
      <c r="A11" s="508" t="s">
        <v>256</v>
      </c>
      <c r="B11" s="508" t="s">
        <v>257</v>
      </c>
      <c r="C11" s="508" t="s">
        <v>277</v>
      </c>
      <c r="D11" s="508" t="s">
        <v>278</v>
      </c>
      <c r="E11" s="508" t="s">
        <v>258</v>
      </c>
      <c r="F11" s="508" t="s">
        <v>279</v>
      </c>
      <c r="G11" s="508" t="s">
        <v>280</v>
      </c>
    </row>
    <row r="12" spans="1:7" s="501" customFormat="1" ht="19.149999999999999" customHeight="1" x14ac:dyDescent="0.35">
      <c r="A12" s="1029" t="s">
        <v>271</v>
      </c>
      <c r="B12" s="1027"/>
      <c r="C12" s="1027"/>
      <c r="D12" s="1027"/>
      <c r="E12" s="1027"/>
      <c r="F12" s="1027"/>
      <c r="G12" s="500" t="s">
        <v>640</v>
      </c>
    </row>
    <row r="13" spans="1:7" s="501" customFormat="1" ht="19.149999999999999" customHeight="1" x14ac:dyDescent="0.35">
      <c r="A13" s="502" t="s">
        <v>267</v>
      </c>
      <c r="B13" s="502" t="s">
        <v>272</v>
      </c>
      <c r="C13" s="502" t="s">
        <v>272</v>
      </c>
      <c r="D13" s="502" t="s">
        <v>272</v>
      </c>
      <c r="E13" s="502" t="s">
        <v>272</v>
      </c>
      <c r="F13" s="502" t="s">
        <v>272</v>
      </c>
      <c r="G13" s="503" t="s">
        <v>641</v>
      </c>
    </row>
    <row r="14" spans="1:7" s="501" customFormat="1" ht="19.149999999999999" customHeight="1" x14ac:dyDescent="0.35">
      <c r="A14" s="504" t="s">
        <v>272</v>
      </c>
      <c r="B14" s="504" t="s">
        <v>281</v>
      </c>
      <c r="C14" s="504" t="s">
        <v>272</v>
      </c>
      <c r="D14" s="504" t="s">
        <v>272</v>
      </c>
      <c r="E14" s="504" t="s">
        <v>272</v>
      </c>
      <c r="F14" s="504" t="s">
        <v>272</v>
      </c>
      <c r="G14" s="505" t="s">
        <v>642</v>
      </c>
    </row>
    <row r="15" spans="1:7" s="501" customFormat="1" ht="19.149999999999999" customHeight="1" x14ac:dyDescent="0.35">
      <c r="A15" s="504" t="s">
        <v>272</v>
      </c>
      <c r="B15" s="504" t="s">
        <v>272</v>
      </c>
      <c r="C15" s="504" t="s">
        <v>643</v>
      </c>
      <c r="D15" s="504" t="s">
        <v>272</v>
      </c>
      <c r="E15" s="504" t="s">
        <v>272</v>
      </c>
      <c r="F15" s="504" t="s">
        <v>272</v>
      </c>
      <c r="G15" s="505" t="s">
        <v>644</v>
      </c>
    </row>
    <row r="16" spans="1:7" s="501" customFormat="1" ht="19.149999999999999" customHeight="1" x14ac:dyDescent="0.35">
      <c r="A16" s="504" t="s">
        <v>272</v>
      </c>
      <c r="B16" s="504" t="s">
        <v>272</v>
      </c>
      <c r="C16" s="504" t="s">
        <v>272</v>
      </c>
      <c r="D16" s="504" t="s">
        <v>645</v>
      </c>
      <c r="E16" s="504" t="s">
        <v>272</v>
      </c>
      <c r="F16" s="504" t="s">
        <v>272</v>
      </c>
      <c r="G16" s="505" t="s">
        <v>644</v>
      </c>
    </row>
    <row r="17" spans="1:7" s="501" customFormat="1" ht="19.149999999999999" customHeight="1" x14ac:dyDescent="0.35">
      <c r="A17" s="504" t="s">
        <v>272</v>
      </c>
      <c r="B17" s="504" t="s">
        <v>272</v>
      </c>
      <c r="C17" s="504" t="s">
        <v>272</v>
      </c>
      <c r="D17" s="504" t="s">
        <v>272</v>
      </c>
      <c r="E17" s="504" t="s">
        <v>646</v>
      </c>
      <c r="F17" s="504" t="s">
        <v>272</v>
      </c>
      <c r="G17" s="505" t="s">
        <v>647</v>
      </c>
    </row>
    <row r="18" spans="1:7" s="501" customFormat="1" ht="19.149999999999999" customHeight="1" x14ac:dyDescent="0.35">
      <c r="A18" s="504" t="s">
        <v>272</v>
      </c>
      <c r="B18" s="504" t="s">
        <v>272</v>
      </c>
      <c r="C18" s="504" t="s">
        <v>272</v>
      </c>
      <c r="D18" s="504" t="s">
        <v>272</v>
      </c>
      <c r="E18" s="504" t="s">
        <v>272</v>
      </c>
      <c r="F18" s="504" t="s">
        <v>648</v>
      </c>
      <c r="G18" s="505" t="s">
        <v>647</v>
      </c>
    </row>
    <row r="19" spans="1:7" s="501" customFormat="1" ht="19.149999999999999" customHeight="1" x14ac:dyDescent="0.35">
      <c r="A19" s="504" t="s">
        <v>272</v>
      </c>
      <c r="B19" s="504" t="s">
        <v>272</v>
      </c>
      <c r="C19" s="504" t="s">
        <v>272</v>
      </c>
      <c r="D19" s="504" t="s">
        <v>272</v>
      </c>
      <c r="E19" s="504" t="s">
        <v>649</v>
      </c>
      <c r="F19" s="504" t="s">
        <v>272</v>
      </c>
      <c r="G19" s="505" t="s">
        <v>650</v>
      </c>
    </row>
    <row r="20" spans="1:7" s="501" customFormat="1" ht="19.149999999999999" customHeight="1" x14ac:dyDescent="0.35">
      <c r="A20" s="504" t="s">
        <v>272</v>
      </c>
      <c r="B20" s="504" t="s">
        <v>272</v>
      </c>
      <c r="C20" s="504" t="s">
        <v>272</v>
      </c>
      <c r="D20" s="504" t="s">
        <v>272</v>
      </c>
      <c r="E20" s="504" t="s">
        <v>272</v>
      </c>
      <c r="F20" s="504" t="s">
        <v>651</v>
      </c>
      <c r="G20" s="505" t="s">
        <v>650</v>
      </c>
    </row>
    <row r="21" spans="1:7" s="501" customFormat="1" ht="19.149999999999999" customHeight="1" x14ac:dyDescent="0.35">
      <c r="A21" s="504" t="s">
        <v>272</v>
      </c>
      <c r="B21" s="504" t="s">
        <v>272</v>
      </c>
      <c r="C21" s="504" t="s">
        <v>652</v>
      </c>
      <c r="D21" s="504" t="s">
        <v>272</v>
      </c>
      <c r="E21" s="504" t="s">
        <v>272</v>
      </c>
      <c r="F21" s="504" t="s">
        <v>272</v>
      </c>
      <c r="G21" s="505" t="s">
        <v>653</v>
      </c>
    </row>
    <row r="22" spans="1:7" s="501" customFormat="1" ht="19.149999999999999" customHeight="1" x14ac:dyDescent="0.35">
      <c r="A22" s="504" t="s">
        <v>272</v>
      </c>
      <c r="B22" s="504" t="s">
        <v>272</v>
      </c>
      <c r="C22" s="504" t="s">
        <v>272</v>
      </c>
      <c r="D22" s="504" t="s">
        <v>654</v>
      </c>
      <c r="E22" s="504" t="s">
        <v>272</v>
      </c>
      <c r="F22" s="504" t="s">
        <v>272</v>
      </c>
      <c r="G22" s="505" t="s">
        <v>655</v>
      </c>
    </row>
    <row r="23" spans="1:7" s="501" customFormat="1" ht="19.149999999999999" customHeight="1" x14ac:dyDescent="0.35">
      <c r="A23" s="504" t="s">
        <v>272</v>
      </c>
      <c r="B23" s="504" t="s">
        <v>272</v>
      </c>
      <c r="C23" s="504" t="s">
        <v>272</v>
      </c>
      <c r="D23" s="504" t="s">
        <v>272</v>
      </c>
      <c r="E23" s="504" t="s">
        <v>649</v>
      </c>
      <c r="F23" s="504" t="s">
        <v>272</v>
      </c>
      <c r="G23" s="505" t="s">
        <v>656</v>
      </c>
    </row>
    <row r="24" spans="1:7" s="501" customFormat="1" ht="19.149999999999999" customHeight="1" x14ac:dyDescent="0.35">
      <c r="A24" s="504" t="s">
        <v>272</v>
      </c>
      <c r="B24" s="504" t="s">
        <v>272</v>
      </c>
      <c r="C24" s="504" t="s">
        <v>272</v>
      </c>
      <c r="D24" s="504" t="s">
        <v>272</v>
      </c>
      <c r="E24" s="504" t="s">
        <v>272</v>
      </c>
      <c r="F24" s="504" t="s">
        <v>651</v>
      </c>
      <c r="G24" s="505" t="s">
        <v>656</v>
      </c>
    </row>
    <row r="25" spans="1:7" s="501" customFormat="1" ht="19.149999999999999" customHeight="1" x14ac:dyDescent="0.35">
      <c r="A25" s="504" t="s">
        <v>272</v>
      </c>
      <c r="B25" s="504" t="s">
        <v>272</v>
      </c>
      <c r="C25" s="504" t="s">
        <v>272</v>
      </c>
      <c r="D25" s="504" t="s">
        <v>272</v>
      </c>
      <c r="E25" s="504" t="s">
        <v>657</v>
      </c>
      <c r="F25" s="504" t="s">
        <v>272</v>
      </c>
      <c r="G25" s="505" t="s">
        <v>658</v>
      </c>
    </row>
    <row r="26" spans="1:7" s="501" customFormat="1" ht="19.149999999999999" customHeight="1" x14ac:dyDescent="0.35">
      <c r="A26" s="504" t="s">
        <v>272</v>
      </c>
      <c r="B26" s="504" t="s">
        <v>272</v>
      </c>
      <c r="C26" s="504" t="s">
        <v>272</v>
      </c>
      <c r="D26" s="504" t="s">
        <v>272</v>
      </c>
      <c r="E26" s="504" t="s">
        <v>272</v>
      </c>
      <c r="F26" s="504" t="s">
        <v>659</v>
      </c>
      <c r="G26" s="505" t="s">
        <v>660</v>
      </c>
    </row>
    <row r="27" spans="1:7" s="501" customFormat="1" ht="19.149999999999999" customHeight="1" x14ac:dyDescent="0.35">
      <c r="A27" s="504" t="s">
        <v>272</v>
      </c>
      <c r="B27" s="504" t="s">
        <v>272</v>
      </c>
      <c r="C27" s="504" t="s">
        <v>272</v>
      </c>
      <c r="D27" s="504" t="s">
        <v>272</v>
      </c>
      <c r="E27" s="504" t="s">
        <v>272</v>
      </c>
      <c r="F27" s="504" t="s">
        <v>661</v>
      </c>
      <c r="G27" s="505" t="s">
        <v>662</v>
      </c>
    </row>
    <row r="28" spans="1:7" s="501" customFormat="1" ht="19.149999999999999" customHeight="1" x14ac:dyDescent="0.35">
      <c r="A28" s="504" t="s">
        <v>272</v>
      </c>
      <c r="B28" s="504" t="s">
        <v>272</v>
      </c>
      <c r="C28" s="504" t="s">
        <v>272</v>
      </c>
      <c r="D28" s="504" t="s">
        <v>663</v>
      </c>
      <c r="E28" s="504" t="s">
        <v>272</v>
      </c>
      <c r="F28" s="504" t="s">
        <v>272</v>
      </c>
      <c r="G28" s="505" t="s">
        <v>664</v>
      </c>
    </row>
    <row r="29" spans="1:7" s="501" customFormat="1" ht="19.149999999999999" customHeight="1" x14ac:dyDescent="0.35">
      <c r="A29" s="504" t="s">
        <v>272</v>
      </c>
      <c r="B29" s="504" t="s">
        <v>272</v>
      </c>
      <c r="C29" s="504" t="s">
        <v>272</v>
      </c>
      <c r="D29" s="504" t="s">
        <v>272</v>
      </c>
      <c r="E29" s="504" t="s">
        <v>649</v>
      </c>
      <c r="F29" s="504" t="s">
        <v>272</v>
      </c>
      <c r="G29" s="505" t="s">
        <v>665</v>
      </c>
    </row>
    <row r="30" spans="1:7" s="501" customFormat="1" ht="19.149999999999999" customHeight="1" x14ac:dyDescent="0.35">
      <c r="A30" s="504" t="s">
        <v>272</v>
      </c>
      <c r="B30" s="504" t="s">
        <v>272</v>
      </c>
      <c r="C30" s="504" t="s">
        <v>272</v>
      </c>
      <c r="D30" s="504" t="s">
        <v>272</v>
      </c>
      <c r="E30" s="504" t="s">
        <v>272</v>
      </c>
      <c r="F30" s="504" t="s">
        <v>651</v>
      </c>
      <c r="G30" s="505" t="s">
        <v>665</v>
      </c>
    </row>
    <row r="31" spans="1:7" s="501" customFormat="1" ht="19.149999999999999" customHeight="1" x14ac:dyDescent="0.35">
      <c r="A31" s="504" t="s">
        <v>272</v>
      </c>
      <c r="B31" s="504" t="s">
        <v>272</v>
      </c>
      <c r="C31" s="504" t="s">
        <v>272</v>
      </c>
      <c r="D31" s="504" t="s">
        <v>272</v>
      </c>
      <c r="E31" s="504" t="s">
        <v>657</v>
      </c>
      <c r="F31" s="504" t="s">
        <v>272</v>
      </c>
      <c r="G31" s="505" t="s">
        <v>666</v>
      </c>
    </row>
    <row r="32" spans="1:7" s="501" customFormat="1" ht="19.149999999999999" customHeight="1" x14ac:dyDescent="0.35">
      <c r="A32" s="504" t="s">
        <v>272</v>
      </c>
      <c r="B32" s="504" t="s">
        <v>272</v>
      </c>
      <c r="C32" s="504" t="s">
        <v>272</v>
      </c>
      <c r="D32" s="504" t="s">
        <v>272</v>
      </c>
      <c r="E32" s="504" t="s">
        <v>272</v>
      </c>
      <c r="F32" s="504" t="s">
        <v>659</v>
      </c>
      <c r="G32" s="505" t="s">
        <v>667</v>
      </c>
    </row>
    <row r="33" spans="1:7" s="501" customFormat="1" ht="19.149999999999999" customHeight="1" x14ac:dyDescent="0.35">
      <c r="A33" s="504" t="s">
        <v>272</v>
      </c>
      <c r="B33" s="504" t="s">
        <v>272</v>
      </c>
      <c r="C33" s="504" t="s">
        <v>272</v>
      </c>
      <c r="D33" s="504" t="s">
        <v>272</v>
      </c>
      <c r="E33" s="504" t="s">
        <v>272</v>
      </c>
      <c r="F33" s="504" t="s">
        <v>661</v>
      </c>
      <c r="G33" s="505" t="s">
        <v>668</v>
      </c>
    </row>
    <row r="34" spans="1:7" s="501" customFormat="1" ht="19.149999999999999" customHeight="1" x14ac:dyDescent="0.35">
      <c r="A34" s="504" t="s">
        <v>272</v>
      </c>
      <c r="B34" s="504" t="s">
        <v>272</v>
      </c>
      <c r="C34" s="504" t="s">
        <v>272</v>
      </c>
      <c r="D34" s="504" t="s">
        <v>272</v>
      </c>
      <c r="E34" s="504" t="s">
        <v>272</v>
      </c>
      <c r="F34" s="504" t="s">
        <v>669</v>
      </c>
      <c r="G34" s="505" t="s">
        <v>670</v>
      </c>
    </row>
    <row r="35" spans="1:7" s="501" customFormat="1" ht="19.149999999999999" customHeight="1" x14ac:dyDescent="0.35">
      <c r="A35" s="504" t="s">
        <v>272</v>
      </c>
      <c r="B35" s="504" t="s">
        <v>272</v>
      </c>
      <c r="C35" s="504" t="s">
        <v>272</v>
      </c>
      <c r="D35" s="504" t="s">
        <v>671</v>
      </c>
      <c r="E35" s="504" t="s">
        <v>272</v>
      </c>
      <c r="F35" s="504" t="s">
        <v>272</v>
      </c>
      <c r="G35" s="505" t="s">
        <v>672</v>
      </c>
    </row>
    <row r="36" spans="1:7" s="501" customFormat="1" ht="19.149999999999999" customHeight="1" x14ac:dyDescent="0.35">
      <c r="A36" s="504" t="s">
        <v>272</v>
      </c>
      <c r="B36" s="504" t="s">
        <v>272</v>
      </c>
      <c r="C36" s="504" t="s">
        <v>272</v>
      </c>
      <c r="D36" s="504" t="s">
        <v>272</v>
      </c>
      <c r="E36" s="504" t="s">
        <v>649</v>
      </c>
      <c r="F36" s="504" t="s">
        <v>272</v>
      </c>
      <c r="G36" s="505" t="s">
        <v>673</v>
      </c>
    </row>
    <row r="37" spans="1:7" s="501" customFormat="1" ht="19.149999999999999" customHeight="1" x14ac:dyDescent="0.35">
      <c r="A37" s="504" t="s">
        <v>272</v>
      </c>
      <c r="B37" s="504" t="s">
        <v>272</v>
      </c>
      <c r="C37" s="504" t="s">
        <v>272</v>
      </c>
      <c r="D37" s="504" t="s">
        <v>272</v>
      </c>
      <c r="E37" s="504" t="s">
        <v>272</v>
      </c>
      <c r="F37" s="504" t="s">
        <v>651</v>
      </c>
      <c r="G37" s="505" t="s">
        <v>673</v>
      </c>
    </row>
    <row r="38" spans="1:7" s="501" customFormat="1" ht="19.149999999999999" customHeight="1" x14ac:dyDescent="0.35">
      <c r="A38" s="504" t="s">
        <v>272</v>
      </c>
      <c r="B38" s="504" t="s">
        <v>272</v>
      </c>
      <c r="C38" s="504" t="s">
        <v>272</v>
      </c>
      <c r="D38" s="504" t="s">
        <v>272</v>
      </c>
      <c r="E38" s="504" t="s">
        <v>657</v>
      </c>
      <c r="F38" s="504" t="s">
        <v>272</v>
      </c>
      <c r="G38" s="505" t="s">
        <v>674</v>
      </c>
    </row>
    <row r="39" spans="1:7" s="501" customFormat="1" ht="19.149999999999999" customHeight="1" x14ac:dyDescent="0.35">
      <c r="A39" s="504" t="s">
        <v>272</v>
      </c>
      <c r="B39" s="504" t="s">
        <v>272</v>
      </c>
      <c r="C39" s="504" t="s">
        <v>272</v>
      </c>
      <c r="D39" s="504" t="s">
        <v>272</v>
      </c>
      <c r="E39" s="504" t="s">
        <v>272</v>
      </c>
      <c r="F39" s="504" t="s">
        <v>659</v>
      </c>
      <c r="G39" s="505" t="s">
        <v>675</v>
      </c>
    </row>
    <row r="40" spans="1:7" s="501" customFormat="1" ht="19.149999999999999" customHeight="1" x14ac:dyDescent="0.35">
      <c r="A40" s="504" t="s">
        <v>272</v>
      </c>
      <c r="B40" s="504" t="s">
        <v>272</v>
      </c>
      <c r="C40" s="504" t="s">
        <v>272</v>
      </c>
      <c r="D40" s="504" t="s">
        <v>272</v>
      </c>
      <c r="E40" s="504" t="s">
        <v>272</v>
      </c>
      <c r="F40" s="504" t="s">
        <v>661</v>
      </c>
      <c r="G40" s="505" t="s">
        <v>676</v>
      </c>
    </row>
    <row r="41" spans="1:7" s="501" customFormat="1" ht="19.149999999999999" customHeight="1" x14ac:dyDescent="0.35">
      <c r="A41" s="504" t="s">
        <v>272</v>
      </c>
      <c r="B41" s="504" t="s">
        <v>272</v>
      </c>
      <c r="C41" s="504" t="s">
        <v>272</v>
      </c>
      <c r="D41" s="504" t="s">
        <v>272</v>
      </c>
      <c r="E41" s="504" t="s">
        <v>272</v>
      </c>
      <c r="F41" s="504" t="s">
        <v>669</v>
      </c>
      <c r="G41" s="505" t="s">
        <v>677</v>
      </c>
    </row>
    <row r="42" spans="1:7" s="501" customFormat="1" ht="19.149999999999999" customHeight="1" x14ac:dyDescent="0.35">
      <c r="A42" s="504" t="s">
        <v>272</v>
      </c>
      <c r="B42" s="504" t="s">
        <v>272</v>
      </c>
      <c r="C42" s="504" t="s">
        <v>272</v>
      </c>
      <c r="D42" s="504" t="s">
        <v>678</v>
      </c>
      <c r="E42" s="504" t="s">
        <v>272</v>
      </c>
      <c r="F42" s="504" t="s">
        <v>272</v>
      </c>
      <c r="G42" s="505" t="s">
        <v>679</v>
      </c>
    </row>
    <row r="43" spans="1:7" s="501" customFormat="1" ht="19.149999999999999" customHeight="1" x14ac:dyDescent="0.35">
      <c r="A43" s="504" t="s">
        <v>272</v>
      </c>
      <c r="B43" s="504" t="s">
        <v>272</v>
      </c>
      <c r="C43" s="504" t="s">
        <v>272</v>
      </c>
      <c r="D43" s="504" t="s">
        <v>272</v>
      </c>
      <c r="E43" s="504" t="s">
        <v>649</v>
      </c>
      <c r="F43" s="504" t="s">
        <v>272</v>
      </c>
      <c r="G43" s="505" t="s">
        <v>680</v>
      </c>
    </row>
    <row r="44" spans="1:7" s="501" customFormat="1" ht="19.149999999999999" customHeight="1" x14ac:dyDescent="0.35">
      <c r="A44" s="504" t="s">
        <v>272</v>
      </c>
      <c r="B44" s="504" t="s">
        <v>272</v>
      </c>
      <c r="C44" s="504" t="s">
        <v>272</v>
      </c>
      <c r="D44" s="504" t="s">
        <v>272</v>
      </c>
      <c r="E44" s="504" t="s">
        <v>272</v>
      </c>
      <c r="F44" s="504" t="s">
        <v>651</v>
      </c>
      <c r="G44" s="505" t="s">
        <v>680</v>
      </c>
    </row>
    <row r="45" spans="1:7" s="501" customFormat="1" ht="19.149999999999999" customHeight="1" x14ac:dyDescent="0.35">
      <c r="A45" s="504" t="s">
        <v>272</v>
      </c>
      <c r="B45" s="504" t="s">
        <v>272</v>
      </c>
      <c r="C45" s="504" t="s">
        <v>272</v>
      </c>
      <c r="D45" s="504" t="s">
        <v>272</v>
      </c>
      <c r="E45" s="504" t="s">
        <v>657</v>
      </c>
      <c r="F45" s="504" t="s">
        <v>272</v>
      </c>
      <c r="G45" s="505" t="s">
        <v>681</v>
      </c>
    </row>
    <row r="46" spans="1:7" s="501" customFormat="1" ht="19.149999999999999" customHeight="1" x14ac:dyDescent="0.35">
      <c r="A46" s="504" t="s">
        <v>272</v>
      </c>
      <c r="B46" s="504" t="s">
        <v>272</v>
      </c>
      <c r="C46" s="504" t="s">
        <v>272</v>
      </c>
      <c r="D46" s="504" t="s">
        <v>272</v>
      </c>
      <c r="E46" s="504" t="s">
        <v>272</v>
      </c>
      <c r="F46" s="504" t="s">
        <v>659</v>
      </c>
      <c r="G46" s="505" t="s">
        <v>682</v>
      </c>
    </row>
    <row r="47" spans="1:7" s="501" customFormat="1" ht="19.149999999999999" customHeight="1" x14ac:dyDescent="0.35">
      <c r="A47" s="504" t="s">
        <v>272</v>
      </c>
      <c r="B47" s="504" t="s">
        <v>272</v>
      </c>
      <c r="C47" s="504" t="s">
        <v>272</v>
      </c>
      <c r="D47" s="504" t="s">
        <v>272</v>
      </c>
      <c r="E47" s="504" t="s">
        <v>272</v>
      </c>
      <c r="F47" s="504" t="s">
        <v>661</v>
      </c>
      <c r="G47" s="505" t="s">
        <v>683</v>
      </c>
    </row>
    <row r="48" spans="1:7" s="501" customFormat="1" ht="19.149999999999999" customHeight="1" x14ac:dyDescent="0.35">
      <c r="A48" s="504" t="s">
        <v>272</v>
      </c>
      <c r="B48" s="504" t="s">
        <v>272</v>
      </c>
      <c r="C48" s="504" t="s">
        <v>272</v>
      </c>
      <c r="D48" s="504" t="s">
        <v>272</v>
      </c>
      <c r="E48" s="504" t="s">
        <v>272</v>
      </c>
      <c r="F48" s="504" t="s">
        <v>669</v>
      </c>
      <c r="G48" s="505" t="s">
        <v>684</v>
      </c>
    </row>
    <row r="49" spans="1:7" s="501" customFormat="1" ht="19.149999999999999" customHeight="1" x14ac:dyDescent="0.35">
      <c r="A49" s="504" t="s">
        <v>272</v>
      </c>
      <c r="B49" s="504" t="s">
        <v>272</v>
      </c>
      <c r="C49" s="504" t="s">
        <v>685</v>
      </c>
      <c r="D49" s="504" t="s">
        <v>272</v>
      </c>
      <c r="E49" s="504" t="s">
        <v>272</v>
      </c>
      <c r="F49" s="504" t="s">
        <v>272</v>
      </c>
      <c r="G49" s="505" t="s">
        <v>686</v>
      </c>
    </row>
    <row r="50" spans="1:7" s="501" customFormat="1" ht="19.149999999999999" customHeight="1" x14ac:dyDescent="0.35">
      <c r="A50" s="504" t="s">
        <v>272</v>
      </c>
      <c r="B50" s="504" t="s">
        <v>272</v>
      </c>
      <c r="C50" s="504" t="s">
        <v>272</v>
      </c>
      <c r="D50" s="504" t="s">
        <v>687</v>
      </c>
      <c r="E50" s="504" t="s">
        <v>272</v>
      </c>
      <c r="F50" s="504" t="s">
        <v>272</v>
      </c>
      <c r="G50" s="505" t="s">
        <v>686</v>
      </c>
    </row>
    <row r="51" spans="1:7" s="501" customFormat="1" ht="19.149999999999999" customHeight="1" x14ac:dyDescent="0.35">
      <c r="A51" s="504" t="s">
        <v>272</v>
      </c>
      <c r="B51" s="504" t="s">
        <v>272</v>
      </c>
      <c r="C51" s="504" t="s">
        <v>272</v>
      </c>
      <c r="D51" s="504" t="s">
        <v>272</v>
      </c>
      <c r="E51" s="504" t="s">
        <v>649</v>
      </c>
      <c r="F51" s="504" t="s">
        <v>272</v>
      </c>
      <c r="G51" s="505" t="s">
        <v>688</v>
      </c>
    </row>
    <row r="52" spans="1:7" s="501" customFormat="1" ht="19.149999999999999" customHeight="1" x14ac:dyDescent="0.35">
      <c r="A52" s="504" t="s">
        <v>272</v>
      </c>
      <c r="B52" s="504" t="s">
        <v>272</v>
      </c>
      <c r="C52" s="504" t="s">
        <v>272</v>
      </c>
      <c r="D52" s="504" t="s">
        <v>272</v>
      </c>
      <c r="E52" s="504" t="s">
        <v>272</v>
      </c>
      <c r="F52" s="504" t="s">
        <v>651</v>
      </c>
      <c r="G52" s="505" t="s">
        <v>688</v>
      </c>
    </row>
    <row r="53" spans="1:7" s="501" customFormat="1" ht="19.149999999999999" customHeight="1" x14ac:dyDescent="0.35">
      <c r="A53" s="504" t="s">
        <v>272</v>
      </c>
      <c r="B53" s="504" t="s">
        <v>272</v>
      </c>
      <c r="C53" s="504" t="s">
        <v>272</v>
      </c>
      <c r="D53" s="504" t="s">
        <v>272</v>
      </c>
      <c r="E53" s="504" t="s">
        <v>657</v>
      </c>
      <c r="F53" s="504" t="s">
        <v>272</v>
      </c>
      <c r="G53" s="505" t="s">
        <v>689</v>
      </c>
    </row>
    <row r="54" spans="1:7" s="501" customFormat="1" ht="19.149999999999999" customHeight="1" x14ac:dyDescent="0.35">
      <c r="A54" s="504" t="s">
        <v>272</v>
      </c>
      <c r="B54" s="504" t="s">
        <v>272</v>
      </c>
      <c r="C54" s="504" t="s">
        <v>272</v>
      </c>
      <c r="D54" s="504" t="s">
        <v>272</v>
      </c>
      <c r="E54" s="504" t="s">
        <v>272</v>
      </c>
      <c r="F54" s="504" t="s">
        <v>661</v>
      </c>
      <c r="G54" s="505" t="s">
        <v>689</v>
      </c>
    </row>
    <row r="55" spans="1:7" s="501" customFormat="1" ht="19.149999999999999" customHeight="1" x14ac:dyDescent="0.35">
      <c r="A55" s="504" t="s">
        <v>272</v>
      </c>
      <c r="B55" s="504" t="s">
        <v>272</v>
      </c>
      <c r="C55" s="504" t="s">
        <v>690</v>
      </c>
      <c r="D55" s="504" t="s">
        <v>272</v>
      </c>
      <c r="E55" s="504" t="s">
        <v>272</v>
      </c>
      <c r="F55" s="504" t="s">
        <v>272</v>
      </c>
      <c r="G55" s="505" t="s">
        <v>691</v>
      </c>
    </row>
    <row r="56" spans="1:7" s="501" customFormat="1" ht="19.149999999999999" customHeight="1" x14ac:dyDescent="0.35">
      <c r="A56" s="504" t="s">
        <v>272</v>
      </c>
      <c r="B56" s="504" t="s">
        <v>272</v>
      </c>
      <c r="C56" s="504" t="s">
        <v>272</v>
      </c>
      <c r="D56" s="504" t="s">
        <v>692</v>
      </c>
      <c r="E56" s="504" t="s">
        <v>272</v>
      </c>
      <c r="F56" s="504" t="s">
        <v>272</v>
      </c>
      <c r="G56" s="505" t="s">
        <v>691</v>
      </c>
    </row>
    <row r="57" spans="1:7" s="501" customFormat="1" ht="19.149999999999999" customHeight="1" x14ac:dyDescent="0.35">
      <c r="A57" s="504" t="s">
        <v>272</v>
      </c>
      <c r="B57" s="504" t="s">
        <v>272</v>
      </c>
      <c r="C57" s="504" t="s">
        <v>272</v>
      </c>
      <c r="D57" s="504" t="s">
        <v>272</v>
      </c>
      <c r="E57" s="504" t="s">
        <v>657</v>
      </c>
      <c r="F57" s="504" t="s">
        <v>272</v>
      </c>
      <c r="G57" s="505" t="s">
        <v>691</v>
      </c>
    </row>
    <row r="58" spans="1:7" s="501" customFormat="1" ht="19.149999999999999" customHeight="1" x14ac:dyDescent="0.35">
      <c r="A58" s="504" t="s">
        <v>272</v>
      </c>
      <c r="B58" s="504" t="s">
        <v>272</v>
      </c>
      <c r="C58" s="504" t="s">
        <v>272</v>
      </c>
      <c r="D58" s="504" t="s">
        <v>272</v>
      </c>
      <c r="E58" s="504" t="s">
        <v>272</v>
      </c>
      <c r="F58" s="504" t="s">
        <v>669</v>
      </c>
      <c r="G58" s="505" t="s">
        <v>691</v>
      </c>
    </row>
    <row r="59" spans="1:7" s="501" customFormat="1" ht="19.149999999999999" customHeight="1" x14ac:dyDescent="0.35">
      <c r="A59" s="504" t="s">
        <v>272</v>
      </c>
      <c r="B59" s="504" t="s">
        <v>272</v>
      </c>
      <c r="C59" s="504" t="s">
        <v>693</v>
      </c>
      <c r="D59" s="504" t="s">
        <v>272</v>
      </c>
      <c r="E59" s="504" t="s">
        <v>272</v>
      </c>
      <c r="F59" s="504" t="s">
        <v>272</v>
      </c>
      <c r="G59" s="505" t="s">
        <v>694</v>
      </c>
    </row>
    <row r="60" spans="1:7" s="501" customFormat="1" ht="19.149999999999999" customHeight="1" x14ac:dyDescent="0.35">
      <c r="A60" s="504" t="s">
        <v>272</v>
      </c>
      <c r="B60" s="504" t="s">
        <v>272</v>
      </c>
      <c r="C60" s="504" t="s">
        <v>272</v>
      </c>
      <c r="D60" s="504" t="s">
        <v>695</v>
      </c>
      <c r="E60" s="504" t="s">
        <v>272</v>
      </c>
      <c r="F60" s="504" t="s">
        <v>272</v>
      </c>
      <c r="G60" s="505" t="s">
        <v>696</v>
      </c>
    </row>
    <row r="61" spans="1:7" s="501" customFormat="1" ht="19.149999999999999" customHeight="1" x14ac:dyDescent="0.35">
      <c r="A61" s="504" t="s">
        <v>272</v>
      </c>
      <c r="B61" s="504" t="s">
        <v>272</v>
      </c>
      <c r="C61" s="504" t="s">
        <v>272</v>
      </c>
      <c r="D61" s="504" t="s">
        <v>272</v>
      </c>
      <c r="E61" s="504" t="s">
        <v>646</v>
      </c>
      <c r="F61" s="504" t="s">
        <v>272</v>
      </c>
      <c r="G61" s="505" t="s">
        <v>697</v>
      </c>
    </row>
    <row r="62" spans="1:7" s="501" customFormat="1" ht="19.149999999999999" customHeight="1" x14ac:dyDescent="0.35">
      <c r="A62" s="504" t="s">
        <v>272</v>
      </c>
      <c r="B62" s="504" t="s">
        <v>272</v>
      </c>
      <c r="C62" s="504" t="s">
        <v>272</v>
      </c>
      <c r="D62" s="504" t="s">
        <v>272</v>
      </c>
      <c r="E62" s="504" t="s">
        <v>272</v>
      </c>
      <c r="F62" s="504" t="s">
        <v>698</v>
      </c>
      <c r="G62" s="505" t="s">
        <v>699</v>
      </c>
    </row>
    <row r="63" spans="1:7" s="501" customFormat="1" ht="19.149999999999999" customHeight="1" x14ac:dyDescent="0.35">
      <c r="A63" s="504" t="s">
        <v>272</v>
      </c>
      <c r="B63" s="504" t="s">
        <v>272</v>
      </c>
      <c r="C63" s="504" t="s">
        <v>272</v>
      </c>
      <c r="D63" s="504" t="s">
        <v>272</v>
      </c>
      <c r="E63" s="504" t="s">
        <v>272</v>
      </c>
      <c r="F63" s="504" t="s">
        <v>648</v>
      </c>
      <c r="G63" s="505" t="s">
        <v>700</v>
      </c>
    </row>
    <row r="64" spans="1:7" s="501" customFormat="1" ht="19.149999999999999" customHeight="1" x14ac:dyDescent="0.35">
      <c r="A64" s="504" t="s">
        <v>272</v>
      </c>
      <c r="B64" s="504" t="s">
        <v>272</v>
      </c>
      <c r="C64" s="504" t="s">
        <v>272</v>
      </c>
      <c r="D64" s="504" t="s">
        <v>272</v>
      </c>
      <c r="E64" s="504" t="s">
        <v>649</v>
      </c>
      <c r="F64" s="504" t="s">
        <v>272</v>
      </c>
      <c r="G64" s="505" t="s">
        <v>701</v>
      </c>
    </row>
    <row r="65" spans="1:7" s="501" customFormat="1" ht="19.149999999999999" customHeight="1" x14ac:dyDescent="0.35">
      <c r="A65" s="504" t="s">
        <v>272</v>
      </c>
      <c r="B65" s="504" t="s">
        <v>272</v>
      </c>
      <c r="C65" s="504" t="s">
        <v>272</v>
      </c>
      <c r="D65" s="504" t="s">
        <v>272</v>
      </c>
      <c r="E65" s="504" t="s">
        <v>272</v>
      </c>
      <c r="F65" s="504" t="s">
        <v>651</v>
      </c>
      <c r="G65" s="505" t="s">
        <v>701</v>
      </c>
    </row>
    <row r="66" spans="1:7" s="501" customFormat="1" ht="19.149999999999999" customHeight="1" x14ac:dyDescent="0.35">
      <c r="A66" s="504" t="s">
        <v>272</v>
      </c>
      <c r="B66" s="504" t="s">
        <v>272</v>
      </c>
      <c r="C66" s="504" t="s">
        <v>272</v>
      </c>
      <c r="D66" s="504" t="s">
        <v>272</v>
      </c>
      <c r="E66" s="504" t="s">
        <v>657</v>
      </c>
      <c r="F66" s="504" t="s">
        <v>272</v>
      </c>
      <c r="G66" s="505" t="s">
        <v>702</v>
      </c>
    </row>
    <row r="67" spans="1:7" s="501" customFormat="1" ht="19.149999999999999" customHeight="1" x14ac:dyDescent="0.35">
      <c r="A67" s="504" t="s">
        <v>272</v>
      </c>
      <c r="B67" s="504" t="s">
        <v>272</v>
      </c>
      <c r="C67" s="504" t="s">
        <v>272</v>
      </c>
      <c r="D67" s="504" t="s">
        <v>272</v>
      </c>
      <c r="E67" s="504" t="s">
        <v>272</v>
      </c>
      <c r="F67" s="504" t="s">
        <v>659</v>
      </c>
      <c r="G67" s="505" t="s">
        <v>703</v>
      </c>
    </row>
    <row r="68" spans="1:7" s="501" customFormat="1" ht="19.149999999999999" customHeight="1" x14ac:dyDescent="0.35">
      <c r="A68" s="504" t="s">
        <v>272</v>
      </c>
      <c r="B68" s="504" t="s">
        <v>272</v>
      </c>
      <c r="C68" s="504" t="s">
        <v>272</v>
      </c>
      <c r="D68" s="504" t="s">
        <v>272</v>
      </c>
      <c r="E68" s="504" t="s">
        <v>272</v>
      </c>
      <c r="F68" s="504" t="s">
        <v>661</v>
      </c>
      <c r="G68" s="505" t="s">
        <v>704</v>
      </c>
    </row>
    <row r="69" spans="1:7" s="501" customFormat="1" ht="19.149999999999999" customHeight="1" x14ac:dyDescent="0.35">
      <c r="A69" s="504" t="s">
        <v>272</v>
      </c>
      <c r="B69" s="504" t="s">
        <v>272</v>
      </c>
      <c r="C69" s="504" t="s">
        <v>272</v>
      </c>
      <c r="D69" s="504" t="s">
        <v>272</v>
      </c>
      <c r="E69" s="504" t="s">
        <v>272</v>
      </c>
      <c r="F69" s="504" t="s">
        <v>669</v>
      </c>
      <c r="G69" s="505" t="s">
        <v>705</v>
      </c>
    </row>
    <row r="70" spans="1:7" s="501" customFormat="1" ht="19.149999999999999" customHeight="1" x14ac:dyDescent="0.35">
      <c r="A70" s="504" t="s">
        <v>272</v>
      </c>
      <c r="B70" s="504" t="s">
        <v>272</v>
      </c>
      <c r="C70" s="504" t="s">
        <v>272</v>
      </c>
      <c r="D70" s="504" t="s">
        <v>706</v>
      </c>
      <c r="E70" s="504" t="s">
        <v>272</v>
      </c>
      <c r="F70" s="504" t="s">
        <v>272</v>
      </c>
      <c r="G70" s="505" t="s">
        <v>707</v>
      </c>
    </row>
    <row r="71" spans="1:7" s="501" customFormat="1" ht="19.149999999999999" customHeight="1" x14ac:dyDescent="0.35">
      <c r="A71" s="504" t="s">
        <v>272</v>
      </c>
      <c r="B71" s="504" t="s">
        <v>272</v>
      </c>
      <c r="C71" s="504" t="s">
        <v>272</v>
      </c>
      <c r="D71" s="504" t="s">
        <v>272</v>
      </c>
      <c r="E71" s="504" t="s">
        <v>708</v>
      </c>
      <c r="F71" s="504" t="s">
        <v>272</v>
      </c>
      <c r="G71" s="505" t="s">
        <v>709</v>
      </c>
    </row>
    <row r="72" spans="1:7" s="501" customFormat="1" ht="19.149999999999999" customHeight="1" x14ac:dyDescent="0.35">
      <c r="A72" s="504" t="s">
        <v>272</v>
      </c>
      <c r="B72" s="504" t="s">
        <v>272</v>
      </c>
      <c r="C72" s="504" t="s">
        <v>272</v>
      </c>
      <c r="D72" s="504" t="s">
        <v>272</v>
      </c>
      <c r="E72" s="504" t="s">
        <v>272</v>
      </c>
      <c r="F72" s="504" t="s">
        <v>710</v>
      </c>
      <c r="G72" s="505" t="s">
        <v>709</v>
      </c>
    </row>
    <row r="73" spans="1:7" s="501" customFormat="1" ht="19.149999999999999" customHeight="1" x14ac:dyDescent="0.35">
      <c r="A73" s="504" t="s">
        <v>272</v>
      </c>
      <c r="B73" s="504" t="s">
        <v>272</v>
      </c>
      <c r="C73" s="504" t="s">
        <v>272</v>
      </c>
      <c r="D73" s="504" t="s">
        <v>272</v>
      </c>
      <c r="E73" s="504" t="s">
        <v>646</v>
      </c>
      <c r="F73" s="504" t="s">
        <v>272</v>
      </c>
      <c r="G73" s="505" t="s">
        <v>711</v>
      </c>
    </row>
    <row r="74" spans="1:7" s="501" customFormat="1" ht="19.149999999999999" customHeight="1" x14ac:dyDescent="0.35">
      <c r="A74" s="504" t="s">
        <v>272</v>
      </c>
      <c r="B74" s="504" t="s">
        <v>272</v>
      </c>
      <c r="C74" s="504" t="s">
        <v>272</v>
      </c>
      <c r="D74" s="504" t="s">
        <v>272</v>
      </c>
      <c r="E74" s="504" t="s">
        <v>272</v>
      </c>
      <c r="F74" s="504" t="s">
        <v>698</v>
      </c>
      <c r="G74" s="505" t="s">
        <v>712</v>
      </c>
    </row>
    <row r="75" spans="1:7" s="501" customFormat="1" ht="19.149999999999999" customHeight="1" x14ac:dyDescent="0.35">
      <c r="A75" s="504" t="s">
        <v>272</v>
      </c>
      <c r="B75" s="504" t="s">
        <v>272</v>
      </c>
      <c r="C75" s="504" t="s">
        <v>272</v>
      </c>
      <c r="D75" s="504" t="s">
        <v>272</v>
      </c>
      <c r="E75" s="504" t="s">
        <v>272</v>
      </c>
      <c r="F75" s="504" t="s">
        <v>713</v>
      </c>
      <c r="G75" s="505" t="s">
        <v>714</v>
      </c>
    </row>
    <row r="76" spans="1:7" s="501" customFormat="1" ht="19.149999999999999" customHeight="1" x14ac:dyDescent="0.35">
      <c r="A76" s="504" t="s">
        <v>272</v>
      </c>
      <c r="B76" s="504" t="s">
        <v>272</v>
      </c>
      <c r="C76" s="504" t="s">
        <v>272</v>
      </c>
      <c r="D76" s="504" t="s">
        <v>272</v>
      </c>
      <c r="E76" s="504" t="s">
        <v>272</v>
      </c>
      <c r="F76" s="504" t="s">
        <v>648</v>
      </c>
      <c r="G76" s="505" t="s">
        <v>715</v>
      </c>
    </row>
    <row r="77" spans="1:7" s="501" customFormat="1" ht="19.149999999999999" customHeight="1" x14ac:dyDescent="0.35">
      <c r="A77" s="504" t="s">
        <v>272</v>
      </c>
      <c r="B77" s="504" t="s">
        <v>272</v>
      </c>
      <c r="C77" s="504" t="s">
        <v>272</v>
      </c>
      <c r="D77" s="504" t="s">
        <v>272</v>
      </c>
      <c r="E77" s="504" t="s">
        <v>649</v>
      </c>
      <c r="F77" s="504" t="s">
        <v>272</v>
      </c>
      <c r="G77" s="505" t="s">
        <v>716</v>
      </c>
    </row>
    <row r="78" spans="1:7" s="501" customFormat="1" ht="19.149999999999999" customHeight="1" x14ac:dyDescent="0.35">
      <c r="A78" s="504" t="s">
        <v>272</v>
      </c>
      <c r="B78" s="504" t="s">
        <v>272</v>
      </c>
      <c r="C78" s="504" t="s">
        <v>272</v>
      </c>
      <c r="D78" s="504" t="s">
        <v>272</v>
      </c>
      <c r="E78" s="504" t="s">
        <v>272</v>
      </c>
      <c r="F78" s="504" t="s">
        <v>651</v>
      </c>
      <c r="G78" s="505" t="s">
        <v>716</v>
      </c>
    </row>
    <row r="79" spans="1:7" s="501" customFormat="1" ht="19.149999999999999" customHeight="1" x14ac:dyDescent="0.35">
      <c r="A79" s="504" t="s">
        <v>272</v>
      </c>
      <c r="B79" s="504" t="s">
        <v>272</v>
      </c>
      <c r="C79" s="504" t="s">
        <v>272</v>
      </c>
      <c r="D79" s="504" t="s">
        <v>272</v>
      </c>
      <c r="E79" s="504" t="s">
        <v>717</v>
      </c>
      <c r="F79" s="504" t="s">
        <v>272</v>
      </c>
      <c r="G79" s="505" t="s">
        <v>718</v>
      </c>
    </row>
    <row r="80" spans="1:7" s="501" customFormat="1" ht="19.149999999999999" customHeight="1" x14ac:dyDescent="0.35">
      <c r="A80" s="504" t="s">
        <v>272</v>
      </c>
      <c r="B80" s="504" t="s">
        <v>272</v>
      </c>
      <c r="C80" s="504" t="s">
        <v>272</v>
      </c>
      <c r="D80" s="504" t="s">
        <v>272</v>
      </c>
      <c r="E80" s="504" t="s">
        <v>272</v>
      </c>
      <c r="F80" s="504" t="s">
        <v>719</v>
      </c>
      <c r="G80" s="505" t="s">
        <v>718</v>
      </c>
    </row>
    <row r="81" spans="1:7" s="501" customFormat="1" ht="19.149999999999999" customHeight="1" x14ac:dyDescent="0.35">
      <c r="A81" s="504" t="s">
        <v>272</v>
      </c>
      <c r="B81" s="504" t="s">
        <v>272</v>
      </c>
      <c r="C81" s="504" t="s">
        <v>272</v>
      </c>
      <c r="D81" s="504" t="s">
        <v>272</v>
      </c>
      <c r="E81" s="504" t="s">
        <v>657</v>
      </c>
      <c r="F81" s="504" t="s">
        <v>272</v>
      </c>
      <c r="G81" s="505" t="s">
        <v>720</v>
      </c>
    </row>
    <row r="82" spans="1:7" s="501" customFormat="1" ht="19.149999999999999" customHeight="1" x14ac:dyDescent="0.35">
      <c r="A82" s="504" t="s">
        <v>272</v>
      </c>
      <c r="B82" s="504" t="s">
        <v>272</v>
      </c>
      <c r="C82" s="504" t="s">
        <v>272</v>
      </c>
      <c r="D82" s="504" t="s">
        <v>272</v>
      </c>
      <c r="E82" s="504" t="s">
        <v>272</v>
      </c>
      <c r="F82" s="504" t="s">
        <v>659</v>
      </c>
      <c r="G82" s="505" t="s">
        <v>721</v>
      </c>
    </row>
    <row r="83" spans="1:7" s="501" customFormat="1" ht="19.149999999999999" customHeight="1" x14ac:dyDescent="0.35">
      <c r="A83" s="504" t="s">
        <v>272</v>
      </c>
      <c r="B83" s="504" t="s">
        <v>272</v>
      </c>
      <c r="C83" s="504" t="s">
        <v>272</v>
      </c>
      <c r="D83" s="504" t="s">
        <v>272</v>
      </c>
      <c r="E83" s="504" t="s">
        <v>272</v>
      </c>
      <c r="F83" s="504" t="s">
        <v>661</v>
      </c>
      <c r="G83" s="505" t="s">
        <v>722</v>
      </c>
    </row>
    <row r="84" spans="1:7" s="501" customFormat="1" ht="19.149999999999999" customHeight="1" x14ac:dyDescent="0.35">
      <c r="A84" s="504" t="s">
        <v>272</v>
      </c>
      <c r="B84" s="504" t="s">
        <v>272</v>
      </c>
      <c r="C84" s="504" t="s">
        <v>272</v>
      </c>
      <c r="D84" s="504" t="s">
        <v>272</v>
      </c>
      <c r="E84" s="504" t="s">
        <v>272</v>
      </c>
      <c r="F84" s="504" t="s">
        <v>669</v>
      </c>
      <c r="G84" s="505" t="s">
        <v>723</v>
      </c>
    </row>
    <row r="85" spans="1:7" s="501" customFormat="1" ht="19.149999999999999" customHeight="1" x14ac:dyDescent="0.35">
      <c r="A85" s="504" t="s">
        <v>272</v>
      </c>
      <c r="B85" s="504" t="s">
        <v>272</v>
      </c>
      <c r="C85" s="504" t="s">
        <v>724</v>
      </c>
      <c r="D85" s="504" t="s">
        <v>272</v>
      </c>
      <c r="E85" s="504" t="s">
        <v>272</v>
      </c>
      <c r="F85" s="504" t="s">
        <v>272</v>
      </c>
      <c r="G85" s="505" t="s">
        <v>725</v>
      </c>
    </row>
    <row r="86" spans="1:7" s="501" customFormat="1" ht="19.149999999999999" customHeight="1" x14ac:dyDescent="0.35">
      <c r="A86" s="504" t="s">
        <v>272</v>
      </c>
      <c r="B86" s="504" t="s">
        <v>272</v>
      </c>
      <c r="C86" s="504" t="s">
        <v>272</v>
      </c>
      <c r="D86" s="504" t="s">
        <v>726</v>
      </c>
      <c r="E86" s="504" t="s">
        <v>272</v>
      </c>
      <c r="F86" s="504" t="s">
        <v>272</v>
      </c>
      <c r="G86" s="505" t="s">
        <v>725</v>
      </c>
    </row>
    <row r="87" spans="1:7" s="501" customFormat="1" ht="19.149999999999999" customHeight="1" x14ac:dyDescent="0.35">
      <c r="A87" s="504" t="s">
        <v>272</v>
      </c>
      <c r="B87" s="504" t="s">
        <v>272</v>
      </c>
      <c r="C87" s="504" t="s">
        <v>272</v>
      </c>
      <c r="D87" s="504" t="s">
        <v>272</v>
      </c>
      <c r="E87" s="504" t="s">
        <v>727</v>
      </c>
      <c r="F87" s="504" t="s">
        <v>272</v>
      </c>
      <c r="G87" s="505" t="s">
        <v>728</v>
      </c>
    </row>
    <row r="88" spans="1:7" s="501" customFormat="1" ht="19.149999999999999" customHeight="1" x14ac:dyDescent="0.35">
      <c r="A88" s="504" t="s">
        <v>272</v>
      </c>
      <c r="B88" s="504" t="s">
        <v>272</v>
      </c>
      <c r="C88" s="504" t="s">
        <v>272</v>
      </c>
      <c r="D88" s="504" t="s">
        <v>272</v>
      </c>
      <c r="E88" s="504" t="s">
        <v>272</v>
      </c>
      <c r="F88" s="504" t="s">
        <v>729</v>
      </c>
      <c r="G88" s="505" t="s">
        <v>728</v>
      </c>
    </row>
    <row r="89" spans="1:7" s="501" customFormat="1" ht="19.149999999999999" customHeight="1" x14ac:dyDescent="0.35">
      <c r="A89" s="504" t="s">
        <v>272</v>
      </c>
      <c r="B89" s="504" t="s">
        <v>272</v>
      </c>
      <c r="C89" s="504" t="s">
        <v>272</v>
      </c>
      <c r="D89" s="504" t="s">
        <v>272</v>
      </c>
      <c r="E89" s="504" t="s">
        <v>730</v>
      </c>
      <c r="F89" s="504" t="s">
        <v>272</v>
      </c>
      <c r="G89" s="505" t="s">
        <v>731</v>
      </c>
    </row>
    <row r="90" spans="1:7" s="501" customFormat="1" ht="19.149999999999999" customHeight="1" x14ac:dyDescent="0.35">
      <c r="A90" s="504" t="s">
        <v>272</v>
      </c>
      <c r="B90" s="504" t="s">
        <v>272</v>
      </c>
      <c r="C90" s="504" t="s">
        <v>272</v>
      </c>
      <c r="D90" s="504" t="s">
        <v>272</v>
      </c>
      <c r="E90" s="504" t="s">
        <v>272</v>
      </c>
      <c r="F90" s="504" t="s">
        <v>732</v>
      </c>
      <c r="G90" s="505" t="s">
        <v>731</v>
      </c>
    </row>
    <row r="91" spans="1:7" s="501" customFormat="1" ht="19.149999999999999" customHeight="1" x14ac:dyDescent="0.35">
      <c r="A91" s="504" t="s">
        <v>272</v>
      </c>
      <c r="B91" s="504" t="s">
        <v>272</v>
      </c>
      <c r="C91" s="504" t="s">
        <v>272</v>
      </c>
      <c r="D91" s="504" t="s">
        <v>272</v>
      </c>
      <c r="E91" s="504" t="s">
        <v>733</v>
      </c>
      <c r="F91" s="504" t="s">
        <v>272</v>
      </c>
      <c r="G91" s="505" t="s">
        <v>734</v>
      </c>
    </row>
    <row r="92" spans="1:7" s="501" customFormat="1" ht="19.149999999999999" customHeight="1" x14ac:dyDescent="0.35">
      <c r="A92" s="504" t="s">
        <v>272</v>
      </c>
      <c r="B92" s="504" t="s">
        <v>272</v>
      </c>
      <c r="C92" s="504" t="s">
        <v>272</v>
      </c>
      <c r="D92" s="504" t="s">
        <v>272</v>
      </c>
      <c r="E92" s="504" t="s">
        <v>272</v>
      </c>
      <c r="F92" s="504" t="s">
        <v>735</v>
      </c>
      <c r="G92" s="505" t="s">
        <v>736</v>
      </c>
    </row>
    <row r="93" spans="1:7" s="501" customFormat="1" ht="19.149999999999999" customHeight="1" x14ac:dyDescent="0.35">
      <c r="A93" s="504" t="s">
        <v>272</v>
      </c>
      <c r="B93" s="504" t="s">
        <v>272</v>
      </c>
      <c r="C93" s="504" t="s">
        <v>272</v>
      </c>
      <c r="D93" s="504" t="s">
        <v>272</v>
      </c>
      <c r="E93" s="504" t="s">
        <v>272</v>
      </c>
      <c r="F93" s="504" t="s">
        <v>737</v>
      </c>
      <c r="G93" s="505" t="s">
        <v>738</v>
      </c>
    </row>
    <row r="94" spans="1:7" s="501" customFormat="1" ht="19.149999999999999" customHeight="1" x14ac:dyDescent="0.35">
      <c r="A94" s="504" t="s">
        <v>272</v>
      </c>
      <c r="B94" s="504" t="s">
        <v>272</v>
      </c>
      <c r="C94" s="504" t="s">
        <v>272</v>
      </c>
      <c r="D94" s="504" t="s">
        <v>272</v>
      </c>
      <c r="E94" s="504" t="s">
        <v>272</v>
      </c>
      <c r="F94" s="504" t="s">
        <v>739</v>
      </c>
      <c r="G94" s="505" t="s">
        <v>740</v>
      </c>
    </row>
    <row r="95" spans="1:7" s="501" customFormat="1" ht="19.149999999999999" customHeight="1" x14ac:dyDescent="0.35">
      <c r="A95" s="504" t="s">
        <v>272</v>
      </c>
      <c r="B95" s="504" t="s">
        <v>272</v>
      </c>
      <c r="C95" s="504" t="s">
        <v>272</v>
      </c>
      <c r="D95" s="504" t="s">
        <v>272</v>
      </c>
      <c r="E95" s="504" t="s">
        <v>272</v>
      </c>
      <c r="F95" s="504" t="s">
        <v>741</v>
      </c>
      <c r="G95" s="505" t="s">
        <v>742</v>
      </c>
    </row>
    <row r="96" spans="1:7" s="501" customFormat="1" ht="19.149999999999999" customHeight="1" x14ac:dyDescent="0.35">
      <c r="A96" s="504" t="s">
        <v>272</v>
      </c>
      <c r="B96" s="504" t="s">
        <v>272</v>
      </c>
      <c r="C96" s="504" t="s">
        <v>272</v>
      </c>
      <c r="D96" s="504" t="s">
        <v>272</v>
      </c>
      <c r="E96" s="504" t="s">
        <v>272</v>
      </c>
      <c r="F96" s="504" t="s">
        <v>743</v>
      </c>
      <c r="G96" s="505" t="s">
        <v>744</v>
      </c>
    </row>
    <row r="97" spans="1:7" s="501" customFormat="1" ht="19.149999999999999" customHeight="1" x14ac:dyDescent="0.35">
      <c r="A97" s="504" t="s">
        <v>272</v>
      </c>
      <c r="B97" s="504" t="s">
        <v>272</v>
      </c>
      <c r="C97" s="504" t="s">
        <v>272</v>
      </c>
      <c r="D97" s="504" t="s">
        <v>272</v>
      </c>
      <c r="E97" s="504" t="s">
        <v>272</v>
      </c>
      <c r="F97" s="504" t="s">
        <v>745</v>
      </c>
      <c r="G97" s="505" t="s">
        <v>746</v>
      </c>
    </row>
    <row r="98" spans="1:7" s="501" customFormat="1" ht="19.149999999999999" customHeight="1" x14ac:dyDescent="0.35">
      <c r="A98" s="504" t="s">
        <v>272</v>
      </c>
      <c r="B98" s="504" t="s">
        <v>272</v>
      </c>
      <c r="C98" s="504" t="s">
        <v>272</v>
      </c>
      <c r="D98" s="504" t="s">
        <v>272</v>
      </c>
      <c r="E98" s="504" t="s">
        <v>747</v>
      </c>
      <c r="F98" s="504" t="s">
        <v>272</v>
      </c>
      <c r="G98" s="505" t="s">
        <v>748</v>
      </c>
    </row>
    <row r="99" spans="1:7" s="501" customFormat="1" ht="19.149999999999999" customHeight="1" x14ac:dyDescent="0.35">
      <c r="A99" s="504" t="s">
        <v>272</v>
      </c>
      <c r="B99" s="504" t="s">
        <v>272</v>
      </c>
      <c r="C99" s="504" t="s">
        <v>272</v>
      </c>
      <c r="D99" s="504" t="s">
        <v>272</v>
      </c>
      <c r="E99" s="504" t="s">
        <v>272</v>
      </c>
      <c r="F99" s="504" t="s">
        <v>749</v>
      </c>
      <c r="G99" s="505" t="s">
        <v>748</v>
      </c>
    </row>
    <row r="100" spans="1:7" s="501" customFormat="1" ht="19.149999999999999" customHeight="1" x14ac:dyDescent="0.35">
      <c r="A100" s="504" t="s">
        <v>272</v>
      </c>
      <c r="B100" s="504" t="s">
        <v>272</v>
      </c>
      <c r="C100" s="504" t="s">
        <v>272</v>
      </c>
      <c r="D100" s="504" t="s">
        <v>272</v>
      </c>
      <c r="E100" s="504" t="s">
        <v>750</v>
      </c>
      <c r="F100" s="504" t="s">
        <v>272</v>
      </c>
      <c r="G100" s="505" t="s">
        <v>751</v>
      </c>
    </row>
    <row r="101" spans="1:7" s="501" customFormat="1" ht="19.149999999999999" customHeight="1" x14ac:dyDescent="0.35">
      <c r="A101" s="504" t="s">
        <v>272</v>
      </c>
      <c r="B101" s="504" t="s">
        <v>272</v>
      </c>
      <c r="C101" s="504" t="s">
        <v>272</v>
      </c>
      <c r="D101" s="504" t="s">
        <v>272</v>
      </c>
      <c r="E101" s="504" t="s">
        <v>272</v>
      </c>
      <c r="F101" s="504" t="s">
        <v>752</v>
      </c>
      <c r="G101" s="505" t="s">
        <v>753</v>
      </c>
    </row>
    <row r="102" spans="1:7" s="501" customFormat="1" ht="19.149999999999999" customHeight="1" x14ac:dyDescent="0.35">
      <c r="A102" s="504" t="s">
        <v>272</v>
      </c>
      <c r="B102" s="504" t="s">
        <v>272</v>
      </c>
      <c r="C102" s="504" t="s">
        <v>272</v>
      </c>
      <c r="D102" s="504" t="s">
        <v>272</v>
      </c>
      <c r="E102" s="504" t="s">
        <v>272</v>
      </c>
      <c r="F102" s="504" t="s">
        <v>754</v>
      </c>
      <c r="G102" s="505" t="s">
        <v>755</v>
      </c>
    </row>
    <row r="103" spans="1:7" s="501" customFormat="1" ht="19.149999999999999" customHeight="1" x14ac:dyDescent="0.35">
      <c r="A103" s="504" t="s">
        <v>272</v>
      </c>
      <c r="B103" s="504" t="s">
        <v>272</v>
      </c>
      <c r="C103" s="504" t="s">
        <v>272</v>
      </c>
      <c r="D103" s="504" t="s">
        <v>272</v>
      </c>
      <c r="E103" s="504" t="s">
        <v>272</v>
      </c>
      <c r="F103" s="504" t="s">
        <v>756</v>
      </c>
      <c r="G103" s="505" t="s">
        <v>757</v>
      </c>
    </row>
    <row r="104" spans="1:7" s="501" customFormat="1" ht="19.149999999999999" customHeight="1" x14ac:dyDescent="0.35">
      <c r="A104" s="504" t="s">
        <v>272</v>
      </c>
      <c r="B104" s="504" t="s">
        <v>272</v>
      </c>
      <c r="C104" s="504" t="s">
        <v>272</v>
      </c>
      <c r="D104" s="504" t="s">
        <v>272</v>
      </c>
      <c r="E104" s="504" t="s">
        <v>272</v>
      </c>
      <c r="F104" s="504" t="s">
        <v>758</v>
      </c>
      <c r="G104" s="505" t="s">
        <v>759</v>
      </c>
    </row>
    <row r="105" spans="1:7" s="501" customFormat="1" ht="19.149999999999999" customHeight="1" x14ac:dyDescent="0.35">
      <c r="A105" s="504" t="s">
        <v>272</v>
      </c>
      <c r="B105" s="504" t="s">
        <v>272</v>
      </c>
      <c r="C105" s="504" t="s">
        <v>272</v>
      </c>
      <c r="D105" s="504" t="s">
        <v>272</v>
      </c>
      <c r="E105" s="504" t="s">
        <v>760</v>
      </c>
      <c r="F105" s="504" t="s">
        <v>272</v>
      </c>
      <c r="G105" s="505" t="s">
        <v>761</v>
      </c>
    </row>
    <row r="106" spans="1:7" s="501" customFormat="1" ht="19.149999999999999" customHeight="1" x14ac:dyDescent="0.35">
      <c r="A106" s="504" t="s">
        <v>272</v>
      </c>
      <c r="B106" s="504" t="s">
        <v>272</v>
      </c>
      <c r="C106" s="504" t="s">
        <v>272</v>
      </c>
      <c r="D106" s="504" t="s">
        <v>272</v>
      </c>
      <c r="E106" s="504" t="s">
        <v>272</v>
      </c>
      <c r="F106" s="504" t="s">
        <v>762</v>
      </c>
      <c r="G106" s="505" t="s">
        <v>763</v>
      </c>
    </row>
    <row r="107" spans="1:7" s="501" customFormat="1" ht="19.149999999999999" customHeight="1" x14ac:dyDescent="0.35">
      <c r="A107" s="504" t="s">
        <v>272</v>
      </c>
      <c r="B107" s="504" t="s">
        <v>272</v>
      </c>
      <c r="C107" s="504" t="s">
        <v>272</v>
      </c>
      <c r="D107" s="504" t="s">
        <v>272</v>
      </c>
      <c r="E107" s="504" t="s">
        <v>272</v>
      </c>
      <c r="F107" s="504" t="s">
        <v>764</v>
      </c>
      <c r="G107" s="505" t="s">
        <v>765</v>
      </c>
    </row>
    <row r="108" spans="1:7" s="501" customFormat="1" ht="19.149999999999999" customHeight="1" x14ac:dyDescent="0.35">
      <c r="A108" s="504" t="s">
        <v>272</v>
      </c>
      <c r="B108" s="504" t="s">
        <v>272</v>
      </c>
      <c r="C108" s="504" t="s">
        <v>272</v>
      </c>
      <c r="D108" s="504" t="s">
        <v>272</v>
      </c>
      <c r="E108" s="504" t="s">
        <v>766</v>
      </c>
      <c r="F108" s="504" t="s">
        <v>272</v>
      </c>
      <c r="G108" s="505" t="s">
        <v>767</v>
      </c>
    </row>
    <row r="109" spans="1:7" s="501" customFormat="1" ht="19.149999999999999" customHeight="1" x14ac:dyDescent="0.35">
      <c r="A109" s="504" t="s">
        <v>272</v>
      </c>
      <c r="B109" s="504" t="s">
        <v>272</v>
      </c>
      <c r="C109" s="504" t="s">
        <v>272</v>
      </c>
      <c r="D109" s="504" t="s">
        <v>272</v>
      </c>
      <c r="E109" s="504" t="s">
        <v>272</v>
      </c>
      <c r="F109" s="504" t="s">
        <v>768</v>
      </c>
      <c r="G109" s="505" t="s">
        <v>769</v>
      </c>
    </row>
    <row r="110" spans="1:7" s="501" customFormat="1" ht="19.149999999999999" customHeight="1" x14ac:dyDescent="0.35">
      <c r="A110" s="504" t="s">
        <v>272</v>
      </c>
      <c r="B110" s="504" t="s">
        <v>272</v>
      </c>
      <c r="C110" s="504" t="s">
        <v>272</v>
      </c>
      <c r="D110" s="504" t="s">
        <v>272</v>
      </c>
      <c r="E110" s="504" t="s">
        <v>272</v>
      </c>
      <c r="F110" s="504" t="s">
        <v>770</v>
      </c>
      <c r="G110" s="505" t="s">
        <v>771</v>
      </c>
    </row>
    <row r="111" spans="1:7" s="501" customFormat="1" ht="19.149999999999999" customHeight="1" x14ac:dyDescent="0.35">
      <c r="A111" s="504" t="s">
        <v>272</v>
      </c>
      <c r="B111" s="504" t="s">
        <v>272</v>
      </c>
      <c r="C111" s="504" t="s">
        <v>272</v>
      </c>
      <c r="D111" s="504" t="s">
        <v>272</v>
      </c>
      <c r="E111" s="504" t="s">
        <v>272</v>
      </c>
      <c r="F111" s="504" t="s">
        <v>772</v>
      </c>
      <c r="G111" s="505" t="s">
        <v>773</v>
      </c>
    </row>
    <row r="112" spans="1:7" s="501" customFormat="1" ht="19.149999999999999" customHeight="1" x14ac:dyDescent="0.35">
      <c r="A112" s="504" t="s">
        <v>272</v>
      </c>
      <c r="B112" s="504" t="s">
        <v>272</v>
      </c>
      <c r="C112" s="504" t="s">
        <v>272</v>
      </c>
      <c r="D112" s="504" t="s">
        <v>272</v>
      </c>
      <c r="E112" s="504" t="s">
        <v>774</v>
      </c>
      <c r="F112" s="504" t="s">
        <v>272</v>
      </c>
      <c r="G112" s="505" t="s">
        <v>775</v>
      </c>
    </row>
    <row r="113" spans="1:7" s="501" customFormat="1" ht="19.149999999999999" customHeight="1" x14ac:dyDescent="0.35">
      <c r="A113" s="504" t="s">
        <v>272</v>
      </c>
      <c r="B113" s="504" t="s">
        <v>272</v>
      </c>
      <c r="C113" s="504" t="s">
        <v>272</v>
      </c>
      <c r="D113" s="504" t="s">
        <v>272</v>
      </c>
      <c r="E113" s="504" t="s">
        <v>272</v>
      </c>
      <c r="F113" s="504" t="s">
        <v>776</v>
      </c>
      <c r="G113" s="505" t="s">
        <v>777</v>
      </c>
    </row>
    <row r="114" spans="1:7" s="501" customFormat="1" ht="19.149999999999999" customHeight="1" x14ac:dyDescent="0.35">
      <c r="A114" s="504" t="s">
        <v>272</v>
      </c>
      <c r="B114" s="504" t="s">
        <v>272</v>
      </c>
      <c r="C114" s="504" t="s">
        <v>272</v>
      </c>
      <c r="D114" s="504" t="s">
        <v>272</v>
      </c>
      <c r="E114" s="504" t="s">
        <v>272</v>
      </c>
      <c r="F114" s="504" t="s">
        <v>778</v>
      </c>
      <c r="G114" s="505" t="s">
        <v>779</v>
      </c>
    </row>
    <row r="115" spans="1:7" s="501" customFormat="1" ht="19.149999999999999" customHeight="1" x14ac:dyDescent="0.35">
      <c r="A115" s="504" t="s">
        <v>272</v>
      </c>
      <c r="B115" s="504" t="s">
        <v>272</v>
      </c>
      <c r="C115" s="504" t="s">
        <v>272</v>
      </c>
      <c r="D115" s="504" t="s">
        <v>272</v>
      </c>
      <c r="E115" s="504" t="s">
        <v>272</v>
      </c>
      <c r="F115" s="504" t="s">
        <v>780</v>
      </c>
      <c r="G115" s="505" t="s">
        <v>781</v>
      </c>
    </row>
    <row r="116" spans="1:7" s="501" customFormat="1" ht="19.149999999999999" customHeight="1" x14ac:dyDescent="0.35">
      <c r="A116" s="504" t="s">
        <v>272</v>
      </c>
      <c r="B116" s="504" t="s">
        <v>272</v>
      </c>
      <c r="C116" s="504" t="s">
        <v>272</v>
      </c>
      <c r="D116" s="504" t="s">
        <v>272</v>
      </c>
      <c r="E116" s="504" t="s">
        <v>782</v>
      </c>
      <c r="F116" s="504" t="s">
        <v>272</v>
      </c>
      <c r="G116" s="505" t="s">
        <v>783</v>
      </c>
    </row>
    <row r="117" spans="1:7" s="501" customFormat="1" ht="19.149999999999999" customHeight="1" x14ac:dyDescent="0.35">
      <c r="A117" s="504" t="s">
        <v>272</v>
      </c>
      <c r="B117" s="504" t="s">
        <v>272</v>
      </c>
      <c r="C117" s="504" t="s">
        <v>272</v>
      </c>
      <c r="D117" s="504" t="s">
        <v>272</v>
      </c>
      <c r="E117" s="504" t="s">
        <v>272</v>
      </c>
      <c r="F117" s="504" t="s">
        <v>784</v>
      </c>
      <c r="G117" s="505" t="s">
        <v>785</v>
      </c>
    </row>
    <row r="118" spans="1:7" s="501" customFormat="1" ht="19.149999999999999" customHeight="1" x14ac:dyDescent="0.35">
      <c r="A118" s="504" t="s">
        <v>272</v>
      </c>
      <c r="B118" s="504" t="s">
        <v>272</v>
      </c>
      <c r="C118" s="504" t="s">
        <v>272</v>
      </c>
      <c r="D118" s="504" t="s">
        <v>272</v>
      </c>
      <c r="E118" s="504" t="s">
        <v>272</v>
      </c>
      <c r="F118" s="504" t="s">
        <v>786</v>
      </c>
      <c r="G118" s="505" t="s">
        <v>787</v>
      </c>
    </row>
    <row r="119" spans="1:7" s="501" customFormat="1" ht="19.149999999999999" customHeight="1" x14ac:dyDescent="0.35">
      <c r="A119" s="504" t="s">
        <v>272</v>
      </c>
      <c r="B119" s="504" t="s">
        <v>272</v>
      </c>
      <c r="C119" s="504" t="s">
        <v>272</v>
      </c>
      <c r="D119" s="504" t="s">
        <v>272</v>
      </c>
      <c r="E119" s="504" t="s">
        <v>272</v>
      </c>
      <c r="F119" s="504" t="s">
        <v>788</v>
      </c>
      <c r="G119" s="505" t="s">
        <v>789</v>
      </c>
    </row>
    <row r="120" spans="1:7" s="501" customFormat="1" ht="19.149999999999999" customHeight="1" x14ac:dyDescent="0.35">
      <c r="A120" s="504" t="s">
        <v>272</v>
      </c>
      <c r="B120" s="504" t="s">
        <v>272</v>
      </c>
      <c r="C120" s="504" t="s">
        <v>272</v>
      </c>
      <c r="D120" s="504" t="s">
        <v>272</v>
      </c>
      <c r="E120" s="504" t="s">
        <v>272</v>
      </c>
      <c r="F120" s="504" t="s">
        <v>790</v>
      </c>
      <c r="G120" s="505" t="s">
        <v>791</v>
      </c>
    </row>
    <row r="121" spans="1:7" s="501" customFormat="1" ht="19.149999999999999" customHeight="1" x14ac:dyDescent="0.35">
      <c r="A121" s="504" t="s">
        <v>272</v>
      </c>
      <c r="B121" s="504" t="s">
        <v>272</v>
      </c>
      <c r="C121" s="504" t="s">
        <v>272</v>
      </c>
      <c r="D121" s="504" t="s">
        <v>272</v>
      </c>
      <c r="E121" s="504" t="s">
        <v>272</v>
      </c>
      <c r="F121" s="504" t="s">
        <v>792</v>
      </c>
      <c r="G121" s="505" t="s">
        <v>793</v>
      </c>
    </row>
    <row r="122" spans="1:7" s="501" customFormat="1" ht="19.149999999999999" customHeight="1" x14ac:dyDescent="0.35">
      <c r="A122" s="504" t="s">
        <v>272</v>
      </c>
      <c r="B122" s="504" t="s">
        <v>272</v>
      </c>
      <c r="C122" s="504" t="s">
        <v>272</v>
      </c>
      <c r="D122" s="504" t="s">
        <v>272</v>
      </c>
      <c r="E122" s="504" t="s">
        <v>794</v>
      </c>
      <c r="F122" s="504" t="s">
        <v>272</v>
      </c>
      <c r="G122" s="505" t="s">
        <v>795</v>
      </c>
    </row>
    <row r="123" spans="1:7" s="501" customFormat="1" ht="19.149999999999999" customHeight="1" x14ac:dyDescent="0.35">
      <c r="A123" s="504" t="s">
        <v>272</v>
      </c>
      <c r="B123" s="504" t="s">
        <v>272</v>
      </c>
      <c r="C123" s="504" t="s">
        <v>272</v>
      </c>
      <c r="D123" s="504" t="s">
        <v>272</v>
      </c>
      <c r="E123" s="504" t="s">
        <v>272</v>
      </c>
      <c r="F123" s="504" t="s">
        <v>796</v>
      </c>
      <c r="G123" s="505" t="s">
        <v>797</v>
      </c>
    </row>
    <row r="124" spans="1:7" s="501" customFormat="1" ht="19.149999999999999" customHeight="1" x14ac:dyDescent="0.35">
      <c r="A124" s="504" t="s">
        <v>272</v>
      </c>
      <c r="B124" s="504" t="s">
        <v>272</v>
      </c>
      <c r="C124" s="504" t="s">
        <v>272</v>
      </c>
      <c r="D124" s="504" t="s">
        <v>272</v>
      </c>
      <c r="E124" s="504" t="s">
        <v>272</v>
      </c>
      <c r="F124" s="504" t="s">
        <v>798</v>
      </c>
      <c r="G124" s="505" t="s">
        <v>799</v>
      </c>
    </row>
    <row r="125" spans="1:7" s="501" customFormat="1" ht="19.149999999999999" customHeight="1" x14ac:dyDescent="0.35">
      <c r="A125" s="504" t="s">
        <v>272</v>
      </c>
      <c r="B125" s="504" t="s">
        <v>272</v>
      </c>
      <c r="C125" s="504" t="s">
        <v>272</v>
      </c>
      <c r="D125" s="504" t="s">
        <v>272</v>
      </c>
      <c r="E125" s="504" t="s">
        <v>800</v>
      </c>
      <c r="F125" s="504" t="s">
        <v>272</v>
      </c>
      <c r="G125" s="505" t="s">
        <v>801</v>
      </c>
    </row>
    <row r="126" spans="1:7" s="501" customFormat="1" ht="19.149999999999999" customHeight="1" x14ac:dyDescent="0.35">
      <c r="A126" s="504" t="s">
        <v>272</v>
      </c>
      <c r="B126" s="504" t="s">
        <v>272</v>
      </c>
      <c r="C126" s="504" t="s">
        <v>272</v>
      </c>
      <c r="D126" s="504" t="s">
        <v>272</v>
      </c>
      <c r="E126" s="504" t="s">
        <v>272</v>
      </c>
      <c r="F126" s="504" t="s">
        <v>802</v>
      </c>
      <c r="G126" s="505" t="s">
        <v>803</v>
      </c>
    </row>
    <row r="127" spans="1:7" s="501" customFormat="1" ht="19.149999999999999" customHeight="1" x14ac:dyDescent="0.35">
      <c r="A127" s="504" t="s">
        <v>272</v>
      </c>
      <c r="B127" s="504" t="s">
        <v>272</v>
      </c>
      <c r="C127" s="504" t="s">
        <v>272</v>
      </c>
      <c r="D127" s="504" t="s">
        <v>272</v>
      </c>
      <c r="E127" s="504" t="s">
        <v>272</v>
      </c>
      <c r="F127" s="504" t="s">
        <v>804</v>
      </c>
      <c r="G127" s="505" t="s">
        <v>805</v>
      </c>
    </row>
    <row r="128" spans="1:7" s="501" customFormat="1" ht="19.149999999999999" customHeight="1" x14ac:dyDescent="0.35">
      <c r="A128" s="504" t="s">
        <v>272</v>
      </c>
      <c r="B128" s="504" t="s">
        <v>272</v>
      </c>
      <c r="C128" s="504" t="s">
        <v>272</v>
      </c>
      <c r="D128" s="504" t="s">
        <v>272</v>
      </c>
      <c r="E128" s="504" t="s">
        <v>806</v>
      </c>
      <c r="F128" s="504" t="s">
        <v>272</v>
      </c>
      <c r="G128" s="505" t="s">
        <v>807</v>
      </c>
    </row>
    <row r="129" spans="1:7" s="501" customFormat="1" ht="19.149999999999999" customHeight="1" x14ac:dyDescent="0.35">
      <c r="A129" s="504" t="s">
        <v>272</v>
      </c>
      <c r="B129" s="504" t="s">
        <v>272</v>
      </c>
      <c r="C129" s="504" t="s">
        <v>272</v>
      </c>
      <c r="D129" s="504" t="s">
        <v>272</v>
      </c>
      <c r="E129" s="504" t="s">
        <v>272</v>
      </c>
      <c r="F129" s="504" t="s">
        <v>808</v>
      </c>
      <c r="G129" s="505" t="s">
        <v>809</v>
      </c>
    </row>
    <row r="130" spans="1:7" s="501" customFormat="1" ht="19.149999999999999" customHeight="1" x14ac:dyDescent="0.35">
      <c r="A130" s="504" t="s">
        <v>272</v>
      </c>
      <c r="B130" s="504" t="s">
        <v>272</v>
      </c>
      <c r="C130" s="504" t="s">
        <v>272</v>
      </c>
      <c r="D130" s="504" t="s">
        <v>272</v>
      </c>
      <c r="E130" s="504" t="s">
        <v>272</v>
      </c>
      <c r="F130" s="504" t="s">
        <v>810</v>
      </c>
      <c r="G130" s="505" t="s">
        <v>811</v>
      </c>
    </row>
    <row r="131" spans="1:7" s="501" customFormat="1" ht="19.149999999999999" customHeight="1" x14ac:dyDescent="0.35">
      <c r="A131" s="504" t="s">
        <v>272</v>
      </c>
      <c r="B131" s="504" t="s">
        <v>272</v>
      </c>
      <c r="C131" s="504" t="s">
        <v>272</v>
      </c>
      <c r="D131" s="504" t="s">
        <v>272</v>
      </c>
      <c r="E131" s="504" t="s">
        <v>272</v>
      </c>
      <c r="F131" s="504" t="s">
        <v>812</v>
      </c>
      <c r="G131" s="505" t="s">
        <v>813</v>
      </c>
    </row>
    <row r="132" spans="1:7" s="501" customFormat="1" ht="19.149999999999999" customHeight="1" x14ac:dyDescent="0.35">
      <c r="A132" s="504" t="s">
        <v>272</v>
      </c>
      <c r="B132" s="504" t="s">
        <v>272</v>
      </c>
      <c r="C132" s="504" t="s">
        <v>272</v>
      </c>
      <c r="D132" s="504" t="s">
        <v>272</v>
      </c>
      <c r="E132" s="504" t="s">
        <v>272</v>
      </c>
      <c r="F132" s="504" t="s">
        <v>814</v>
      </c>
      <c r="G132" s="505" t="s">
        <v>815</v>
      </c>
    </row>
    <row r="133" spans="1:7" s="501" customFormat="1" ht="19.149999999999999" customHeight="1" x14ac:dyDescent="0.35">
      <c r="A133" s="504" t="s">
        <v>272</v>
      </c>
      <c r="B133" s="504" t="s">
        <v>272</v>
      </c>
      <c r="C133" s="504" t="s">
        <v>272</v>
      </c>
      <c r="D133" s="504" t="s">
        <v>272</v>
      </c>
      <c r="E133" s="504" t="s">
        <v>272</v>
      </c>
      <c r="F133" s="504" t="s">
        <v>816</v>
      </c>
      <c r="G133" s="505" t="s">
        <v>817</v>
      </c>
    </row>
    <row r="134" spans="1:7" s="501" customFormat="1" ht="19.149999999999999" customHeight="1" x14ac:dyDescent="0.35">
      <c r="A134" s="504" t="s">
        <v>272</v>
      </c>
      <c r="B134" s="504" t="s">
        <v>272</v>
      </c>
      <c r="C134" s="504" t="s">
        <v>272</v>
      </c>
      <c r="D134" s="504" t="s">
        <v>272</v>
      </c>
      <c r="E134" s="504" t="s">
        <v>272</v>
      </c>
      <c r="F134" s="504" t="s">
        <v>818</v>
      </c>
      <c r="G134" s="505" t="s">
        <v>819</v>
      </c>
    </row>
    <row r="135" spans="1:7" s="501" customFormat="1" ht="19.149999999999999" customHeight="1" x14ac:dyDescent="0.35">
      <c r="A135" s="504" t="s">
        <v>272</v>
      </c>
      <c r="B135" s="504" t="s">
        <v>272</v>
      </c>
      <c r="C135" s="504" t="s">
        <v>272</v>
      </c>
      <c r="D135" s="504" t="s">
        <v>272</v>
      </c>
      <c r="E135" s="504" t="s">
        <v>820</v>
      </c>
      <c r="F135" s="504" t="s">
        <v>272</v>
      </c>
      <c r="G135" s="505" t="s">
        <v>821</v>
      </c>
    </row>
    <row r="136" spans="1:7" s="501" customFormat="1" ht="19.149999999999999" customHeight="1" x14ac:dyDescent="0.35">
      <c r="A136" s="504" t="s">
        <v>272</v>
      </c>
      <c r="B136" s="504" t="s">
        <v>272</v>
      </c>
      <c r="C136" s="504" t="s">
        <v>272</v>
      </c>
      <c r="D136" s="504" t="s">
        <v>272</v>
      </c>
      <c r="E136" s="504" t="s">
        <v>272</v>
      </c>
      <c r="F136" s="504" t="s">
        <v>822</v>
      </c>
      <c r="G136" s="505" t="s">
        <v>823</v>
      </c>
    </row>
    <row r="137" spans="1:7" s="501" customFormat="1" ht="19.149999999999999" customHeight="1" x14ac:dyDescent="0.35">
      <c r="A137" s="504" t="s">
        <v>272</v>
      </c>
      <c r="B137" s="504" t="s">
        <v>272</v>
      </c>
      <c r="C137" s="504" t="s">
        <v>272</v>
      </c>
      <c r="D137" s="504" t="s">
        <v>272</v>
      </c>
      <c r="E137" s="504" t="s">
        <v>272</v>
      </c>
      <c r="F137" s="504" t="s">
        <v>824</v>
      </c>
      <c r="G137" s="505" t="s">
        <v>825</v>
      </c>
    </row>
    <row r="138" spans="1:7" s="501" customFormat="1" ht="19.149999999999999" customHeight="1" x14ac:dyDescent="0.35">
      <c r="A138" s="504" t="s">
        <v>272</v>
      </c>
      <c r="B138" s="504" t="s">
        <v>272</v>
      </c>
      <c r="C138" s="504" t="s">
        <v>272</v>
      </c>
      <c r="D138" s="504" t="s">
        <v>272</v>
      </c>
      <c r="E138" s="504" t="s">
        <v>826</v>
      </c>
      <c r="F138" s="504" t="s">
        <v>272</v>
      </c>
      <c r="G138" s="505" t="s">
        <v>827</v>
      </c>
    </row>
    <row r="139" spans="1:7" s="501" customFormat="1" ht="19.149999999999999" customHeight="1" x14ac:dyDescent="0.35">
      <c r="A139" s="504" t="s">
        <v>272</v>
      </c>
      <c r="B139" s="504" t="s">
        <v>272</v>
      </c>
      <c r="C139" s="504" t="s">
        <v>272</v>
      </c>
      <c r="D139" s="504" t="s">
        <v>272</v>
      </c>
      <c r="E139" s="504" t="s">
        <v>272</v>
      </c>
      <c r="F139" s="504" t="s">
        <v>828</v>
      </c>
      <c r="G139" s="505" t="s">
        <v>829</v>
      </c>
    </row>
    <row r="140" spans="1:7" s="501" customFormat="1" ht="19.149999999999999" customHeight="1" x14ac:dyDescent="0.35">
      <c r="A140" s="504" t="s">
        <v>272</v>
      </c>
      <c r="B140" s="504" t="s">
        <v>272</v>
      </c>
      <c r="C140" s="504" t="s">
        <v>272</v>
      </c>
      <c r="D140" s="504" t="s">
        <v>272</v>
      </c>
      <c r="E140" s="504" t="s">
        <v>272</v>
      </c>
      <c r="F140" s="504" t="s">
        <v>830</v>
      </c>
      <c r="G140" s="505" t="s">
        <v>831</v>
      </c>
    </row>
    <row r="141" spans="1:7" s="501" customFormat="1" ht="19.149999999999999" customHeight="1" x14ac:dyDescent="0.35">
      <c r="A141" s="504" t="s">
        <v>272</v>
      </c>
      <c r="B141" s="504" t="s">
        <v>272</v>
      </c>
      <c r="C141" s="504" t="s">
        <v>272</v>
      </c>
      <c r="D141" s="504" t="s">
        <v>272</v>
      </c>
      <c r="E141" s="504" t="s">
        <v>272</v>
      </c>
      <c r="F141" s="504" t="s">
        <v>832</v>
      </c>
      <c r="G141" s="505" t="s">
        <v>833</v>
      </c>
    </row>
    <row r="142" spans="1:7" s="501" customFormat="1" ht="19.149999999999999" customHeight="1" x14ac:dyDescent="0.35">
      <c r="A142" s="504" t="s">
        <v>272</v>
      </c>
      <c r="B142" s="504" t="s">
        <v>272</v>
      </c>
      <c r="C142" s="504" t="s">
        <v>272</v>
      </c>
      <c r="D142" s="504" t="s">
        <v>272</v>
      </c>
      <c r="E142" s="504" t="s">
        <v>834</v>
      </c>
      <c r="F142" s="504" t="s">
        <v>272</v>
      </c>
      <c r="G142" s="505" t="s">
        <v>835</v>
      </c>
    </row>
    <row r="143" spans="1:7" s="501" customFormat="1" ht="19.149999999999999" customHeight="1" x14ac:dyDescent="0.35">
      <c r="A143" s="504" t="s">
        <v>272</v>
      </c>
      <c r="B143" s="504" t="s">
        <v>272</v>
      </c>
      <c r="C143" s="504" t="s">
        <v>272</v>
      </c>
      <c r="D143" s="504" t="s">
        <v>272</v>
      </c>
      <c r="E143" s="504" t="s">
        <v>272</v>
      </c>
      <c r="F143" s="504" t="s">
        <v>836</v>
      </c>
      <c r="G143" s="505" t="s">
        <v>837</v>
      </c>
    </row>
    <row r="144" spans="1:7" s="501" customFormat="1" ht="19.149999999999999" customHeight="1" x14ac:dyDescent="0.35">
      <c r="A144" s="504" t="s">
        <v>272</v>
      </c>
      <c r="B144" s="504" t="s">
        <v>272</v>
      </c>
      <c r="C144" s="504" t="s">
        <v>272</v>
      </c>
      <c r="D144" s="504" t="s">
        <v>272</v>
      </c>
      <c r="E144" s="504" t="s">
        <v>272</v>
      </c>
      <c r="F144" s="504" t="s">
        <v>838</v>
      </c>
      <c r="G144" s="505" t="s">
        <v>839</v>
      </c>
    </row>
    <row r="145" spans="1:7" s="501" customFormat="1" ht="19.149999999999999" customHeight="1" x14ac:dyDescent="0.35">
      <c r="A145" s="504" t="s">
        <v>272</v>
      </c>
      <c r="B145" s="504" t="s">
        <v>272</v>
      </c>
      <c r="C145" s="504" t="s">
        <v>272</v>
      </c>
      <c r="D145" s="504" t="s">
        <v>272</v>
      </c>
      <c r="E145" s="504" t="s">
        <v>272</v>
      </c>
      <c r="F145" s="504" t="s">
        <v>840</v>
      </c>
      <c r="G145" s="505" t="s">
        <v>841</v>
      </c>
    </row>
    <row r="146" spans="1:7" s="501" customFormat="1" ht="19.149999999999999" customHeight="1" x14ac:dyDescent="0.35">
      <c r="A146" s="504" t="s">
        <v>272</v>
      </c>
      <c r="B146" s="504" t="s">
        <v>272</v>
      </c>
      <c r="C146" s="504" t="s">
        <v>272</v>
      </c>
      <c r="D146" s="504" t="s">
        <v>272</v>
      </c>
      <c r="E146" s="504" t="s">
        <v>272</v>
      </c>
      <c r="F146" s="504" t="s">
        <v>842</v>
      </c>
      <c r="G146" s="505" t="s">
        <v>843</v>
      </c>
    </row>
    <row r="147" spans="1:7" s="501" customFormat="1" ht="19.149999999999999" customHeight="1" x14ac:dyDescent="0.35">
      <c r="A147" s="504" t="s">
        <v>272</v>
      </c>
      <c r="B147" s="504" t="s">
        <v>272</v>
      </c>
      <c r="C147" s="504" t="s">
        <v>272</v>
      </c>
      <c r="D147" s="504" t="s">
        <v>272</v>
      </c>
      <c r="E147" s="504" t="s">
        <v>844</v>
      </c>
      <c r="F147" s="504" t="s">
        <v>272</v>
      </c>
      <c r="G147" s="505" t="s">
        <v>845</v>
      </c>
    </row>
    <row r="148" spans="1:7" s="501" customFormat="1" ht="19.149999999999999" customHeight="1" x14ac:dyDescent="0.35">
      <c r="A148" s="504" t="s">
        <v>272</v>
      </c>
      <c r="B148" s="504" t="s">
        <v>272</v>
      </c>
      <c r="C148" s="504" t="s">
        <v>272</v>
      </c>
      <c r="D148" s="504" t="s">
        <v>272</v>
      </c>
      <c r="E148" s="504" t="s">
        <v>272</v>
      </c>
      <c r="F148" s="504" t="s">
        <v>846</v>
      </c>
      <c r="G148" s="505" t="s">
        <v>845</v>
      </c>
    </row>
    <row r="149" spans="1:7" s="501" customFormat="1" ht="19.149999999999999" customHeight="1" x14ac:dyDescent="0.35">
      <c r="A149" s="504" t="s">
        <v>272</v>
      </c>
      <c r="B149" s="504" t="s">
        <v>847</v>
      </c>
      <c r="C149" s="504" t="s">
        <v>272</v>
      </c>
      <c r="D149" s="504" t="s">
        <v>272</v>
      </c>
      <c r="E149" s="504" t="s">
        <v>272</v>
      </c>
      <c r="F149" s="504" t="s">
        <v>272</v>
      </c>
      <c r="G149" s="505" t="s">
        <v>848</v>
      </c>
    </row>
    <row r="150" spans="1:7" s="501" customFormat="1" ht="19.149999999999999" customHeight="1" x14ac:dyDescent="0.35">
      <c r="A150" s="504" t="s">
        <v>272</v>
      </c>
      <c r="B150" s="504" t="s">
        <v>272</v>
      </c>
      <c r="C150" s="504" t="s">
        <v>693</v>
      </c>
      <c r="D150" s="504" t="s">
        <v>272</v>
      </c>
      <c r="E150" s="504" t="s">
        <v>272</v>
      </c>
      <c r="F150" s="504" t="s">
        <v>272</v>
      </c>
      <c r="G150" s="505" t="s">
        <v>849</v>
      </c>
    </row>
    <row r="151" spans="1:7" s="501" customFormat="1" ht="19.149999999999999" customHeight="1" x14ac:dyDescent="0.35">
      <c r="A151" s="504" t="s">
        <v>272</v>
      </c>
      <c r="B151" s="504" t="s">
        <v>272</v>
      </c>
      <c r="C151" s="504" t="s">
        <v>272</v>
      </c>
      <c r="D151" s="504" t="s">
        <v>850</v>
      </c>
      <c r="E151" s="504" t="s">
        <v>272</v>
      </c>
      <c r="F151" s="504" t="s">
        <v>272</v>
      </c>
      <c r="G151" s="505" t="s">
        <v>851</v>
      </c>
    </row>
    <row r="152" spans="1:7" s="501" customFormat="1" ht="19.149999999999999" customHeight="1" x14ac:dyDescent="0.35">
      <c r="A152" s="504" t="s">
        <v>272</v>
      </c>
      <c r="B152" s="504" t="s">
        <v>272</v>
      </c>
      <c r="C152" s="504" t="s">
        <v>272</v>
      </c>
      <c r="D152" s="504" t="s">
        <v>272</v>
      </c>
      <c r="E152" s="504" t="s">
        <v>794</v>
      </c>
      <c r="F152" s="504" t="s">
        <v>272</v>
      </c>
      <c r="G152" s="505" t="s">
        <v>852</v>
      </c>
    </row>
    <row r="153" spans="1:7" s="501" customFormat="1" ht="19.149999999999999" customHeight="1" x14ac:dyDescent="0.35">
      <c r="A153" s="504" t="s">
        <v>272</v>
      </c>
      <c r="B153" s="504" t="s">
        <v>272</v>
      </c>
      <c r="C153" s="504" t="s">
        <v>272</v>
      </c>
      <c r="D153" s="504" t="s">
        <v>272</v>
      </c>
      <c r="E153" s="504" t="s">
        <v>272</v>
      </c>
      <c r="F153" s="504" t="s">
        <v>853</v>
      </c>
      <c r="G153" s="505" t="s">
        <v>854</v>
      </c>
    </row>
    <row r="154" spans="1:7" s="501" customFormat="1" ht="19.149999999999999" customHeight="1" x14ac:dyDescent="0.35">
      <c r="A154" s="504" t="s">
        <v>272</v>
      </c>
      <c r="B154" s="504" t="s">
        <v>272</v>
      </c>
      <c r="C154" s="504" t="s">
        <v>272</v>
      </c>
      <c r="D154" s="504" t="s">
        <v>272</v>
      </c>
      <c r="E154" s="504" t="s">
        <v>272</v>
      </c>
      <c r="F154" s="504" t="s">
        <v>796</v>
      </c>
      <c r="G154" s="505" t="s">
        <v>855</v>
      </c>
    </row>
    <row r="155" spans="1:7" s="501" customFormat="1" ht="19.149999999999999" customHeight="1" x14ac:dyDescent="0.35">
      <c r="A155" s="504" t="s">
        <v>272</v>
      </c>
      <c r="B155" s="504" t="s">
        <v>272</v>
      </c>
      <c r="C155" s="504" t="s">
        <v>272</v>
      </c>
      <c r="D155" s="504" t="s">
        <v>272</v>
      </c>
      <c r="E155" s="504" t="s">
        <v>272</v>
      </c>
      <c r="F155" s="504" t="s">
        <v>798</v>
      </c>
      <c r="G155" s="505" t="s">
        <v>856</v>
      </c>
    </row>
    <row r="156" spans="1:7" s="501" customFormat="1" ht="19.149999999999999" customHeight="1" x14ac:dyDescent="0.35">
      <c r="A156" s="504" t="s">
        <v>272</v>
      </c>
      <c r="B156" s="504" t="s">
        <v>272</v>
      </c>
      <c r="C156" s="504" t="s">
        <v>272</v>
      </c>
      <c r="D156" s="504" t="s">
        <v>272</v>
      </c>
      <c r="E156" s="504" t="s">
        <v>800</v>
      </c>
      <c r="F156" s="504" t="s">
        <v>272</v>
      </c>
      <c r="G156" s="505" t="s">
        <v>857</v>
      </c>
    </row>
    <row r="157" spans="1:7" s="501" customFormat="1" ht="19.149999999999999" customHeight="1" x14ac:dyDescent="0.35">
      <c r="A157" s="504" t="s">
        <v>272</v>
      </c>
      <c r="B157" s="504" t="s">
        <v>272</v>
      </c>
      <c r="C157" s="504" t="s">
        <v>272</v>
      </c>
      <c r="D157" s="504" t="s">
        <v>272</v>
      </c>
      <c r="E157" s="504" t="s">
        <v>272</v>
      </c>
      <c r="F157" s="504" t="s">
        <v>858</v>
      </c>
      <c r="G157" s="505" t="s">
        <v>857</v>
      </c>
    </row>
    <row r="158" spans="1:7" s="501" customFormat="1" ht="19.149999999999999" customHeight="1" x14ac:dyDescent="0.35">
      <c r="A158" s="504" t="s">
        <v>272</v>
      </c>
      <c r="B158" s="504" t="s">
        <v>272</v>
      </c>
      <c r="C158" s="504" t="s">
        <v>272</v>
      </c>
      <c r="D158" s="504" t="s">
        <v>272</v>
      </c>
      <c r="E158" s="504" t="s">
        <v>826</v>
      </c>
      <c r="F158" s="504" t="s">
        <v>272</v>
      </c>
      <c r="G158" s="505" t="s">
        <v>859</v>
      </c>
    </row>
    <row r="159" spans="1:7" s="501" customFormat="1" ht="19.149999999999999" customHeight="1" x14ac:dyDescent="0.35">
      <c r="A159" s="504" t="s">
        <v>272</v>
      </c>
      <c r="B159" s="504" t="s">
        <v>272</v>
      </c>
      <c r="C159" s="504" t="s">
        <v>272</v>
      </c>
      <c r="D159" s="504" t="s">
        <v>272</v>
      </c>
      <c r="E159" s="504" t="s">
        <v>272</v>
      </c>
      <c r="F159" s="504" t="s">
        <v>860</v>
      </c>
      <c r="G159" s="505" t="s">
        <v>861</v>
      </c>
    </row>
    <row r="160" spans="1:7" s="501" customFormat="1" ht="19.149999999999999" customHeight="1" x14ac:dyDescent="0.35">
      <c r="A160" s="504" t="s">
        <v>272</v>
      </c>
      <c r="B160" s="504" t="s">
        <v>272</v>
      </c>
      <c r="C160" s="504" t="s">
        <v>272</v>
      </c>
      <c r="D160" s="504" t="s">
        <v>272</v>
      </c>
      <c r="E160" s="504" t="s">
        <v>272</v>
      </c>
      <c r="F160" s="504" t="s">
        <v>832</v>
      </c>
      <c r="G160" s="505" t="s">
        <v>862</v>
      </c>
    </row>
    <row r="161" spans="1:7" s="501" customFormat="1" ht="19.149999999999999" customHeight="1" x14ac:dyDescent="0.35">
      <c r="A161" s="504" t="s">
        <v>272</v>
      </c>
      <c r="B161" s="504" t="s">
        <v>272</v>
      </c>
      <c r="C161" s="504" t="s">
        <v>272</v>
      </c>
      <c r="D161" s="504" t="s">
        <v>272</v>
      </c>
      <c r="E161" s="504" t="s">
        <v>834</v>
      </c>
      <c r="F161" s="504" t="s">
        <v>272</v>
      </c>
      <c r="G161" s="505" t="s">
        <v>863</v>
      </c>
    </row>
    <row r="162" spans="1:7" s="501" customFormat="1" ht="19.149999999999999" customHeight="1" x14ac:dyDescent="0.35">
      <c r="A162" s="504" t="s">
        <v>272</v>
      </c>
      <c r="B162" s="504" t="s">
        <v>272</v>
      </c>
      <c r="C162" s="504" t="s">
        <v>272</v>
      </c>
      <c r="D162" s="504" t="s">
        <v>272</v>
      </c>
      <c r="E162" s="504" t="s">
        <v>272</v>
      </c>
      <c r="F162" s="504" t="s">
        <v>836</v>
      </c>
      <c r="G162" s="505" t="s">
        <v>864</v>
      </c>
    </row>
    <row r="163" spans="1:7" s="501" customFormat="1" ht="19.149999999999999" customHeight="1" x14ac:dyDescent="0.35">
      <c r="A163" s="504" t="s">
        <v>272</v>
      </c>
      <c r="B163" s="504" t="s">
        <v>272</v>
      </c>
      <c r="C163" s="504" t="s">
        <v>272</v>
      </c>
      <c r="D163" s="504" t="s">
        <v>272</v>
      </c>
      <c r="E163" s="504" t="s">
        <v>272</v>
      </c>
      <c r="F163" s="504" t="s">
        <v>842</v>
      </c>
      <c r="G163" s="505" t="s">
        <v>865</v>
      </c>
    </row>
    <row r="164" spans="1:7" s="501" customFormat="1" ht="19.149999999999999" customHeight="1" x14ac:dyDescent="0.35">
      <c r="A164" s="504" t="s">
        <v>272</v>
      </c>
      <c r="B164" s="504" t="s">
        <v>272</v>
      </c>
      <c r="C164" s="504" t="s">
        <v>272</v>
      </c>
      <c r="D164" s="504" t="s">
        <v>866</v>
      </c>
      <c r="E164" s="504" t="s">
        <v>272</v>
      </c>
      <c r="F164" s="504" t="s">
        <v>272</v>
      </c>
      <c r="G164" s="505" t="s">
        <v>867</v>
      </c>
    </row>
    <row r="165" spans="1:7" s="501" customFormat="1" ht="19.149999999999999" customHeight="1" x14ac:dyDescent="0.35">
      <c r="A165" s="504" t="s">
        <v>272</v>
      </c>
      <c r="B165" s="504" t="s">
        <v>272</v>
      </c>
      <c r="C165" s="504" t="s">
        <v>272</v>
      </c>
      <c r="D165" s="504" t="s">
        <v>272</v>
      </c>
      <c r="E165" s="504" t="s">
        <v>733</v>
      </c>
      <c r="F165" s="504" t="s">
        <v>272</v>
      </c>
      <c r="G165" s="505" t="s">
        <v>868</v>
      </c>
    </row>
    <row r="166" spans="1:7" s="501" customFormat="1" ht="19.149999999999999" customHeight="1" x14ac:dyDescent="0.35">
      <c r="A166" s="504" t="s">
        <v>272</v>
      </c>
      <c r="B166" s="504" t="s">
        <v>272</v>
      </c>
      <c r="C166" s="504" t="s">
        <v>272</v>
      </c>
      <c r="D166" s="504" t="s">
        <v>272</v>
      </c>
      <c r="E166" s="504" t="s">
        <v>272</v>
      </c>
      <c r="F166" s="504" t="s">
        <v>737</v>
      </c>
      <c r="G166" s="505" t="s">
        <v>868</v>
      </c>
    </row>
    <row r="167" spans="1:7" s="501" customFormat="1" ht="19.149999999999999" customHeight="1" x14ac:dyDescent="0.35">
      <c r="A167" s="504" t="s">
        <v>272</v>
      </c>
      <c r="B167" s="504" t="s">
        <v>272</v>
      </c>
      <c r="C167" s="504" t="s">
        <v>272</v>
      </c>
      <c r="D167" s="504" t="s">
        <v>272</v>
      </c>
      <c r="E167" s="504" t="s">
        <v>782</v>
      </c>
      <c r="F167" s="504" t="s">
        <v>272</v>
      </c>
      <c r="G167" s="505" t="s">
        <v>869</v>
      </c>
    </row>
    <row r="168" spans="1:7" s="501" customFormat="1" ht="19.149999999999999" customHeight="1" x14ac:dyDescent="0.35">
      <c r="A168" s="504" t="s">
        <v>272</v>
      </c>
      <c r="B168" s="504" t="s">
        <v>272</v>
      </c>
      <c r="C168" s="504" t="s">
        <v>272</v>
      </c>
      <c r="D168" s="504" t="s">
        <v>272</v>
      </c>
      <c r="E168" s="504" t="s">
        <v>272</v>
      </c>
      <c r="F168" s="504" t="s">
        <v>784</v>
      </c>
      <c r="G168" s="505" t="s">
        <v>870</v>
      </c>
    </row>
    <row r="169" spans="1:7" s="501" customFormat="1" ht="19.149999999999999" customHeight="1" x14ac:dyDescent="0.35">
      <c r="A169" s="504" t="s">
        <v>272</v>
      </c>
      <c r="B169" s="504" t="s">
        <v>272</v>
      </c>
      <c r="C169" s="504" t="s">
        <v>272</v>
      </c>
      <c r="D169" s="504" t="s">
        <v>272</v>
      </c>
      <c r="E169" s="504" t="s">
        <v>272</v>
      </c>
      <c r="F169" s="504" t="s">
        <v>790</v>
      </c>
      <c r="G169" s="505" t="s">
        <v>871</v>
      </c>
    </row>
    <row r="170" spans="1:7" s="501" customFormat="1" ht="19.149999999999999" customHeight="1" x14ac:dyDescent="0.35">
      <c r="A170" s="504" t="s">
        <v>272</v>
      </c>
      <c r="B170" s="504" t="s">
        <v>272</v>
      </c>
      <c r="C170" s="504" t="s">
        <v>272</v>
      </c>
      <c r="D170" s="504" t="s">
        <v>272</v>
      </c>
      <c r="E170" s="504" t="s">
        <v>794</v>
      </c>
      <c r="F170" s="504" t="s">
        <v>272</v>
      </c>
      <c r="G170" s="505" t="s">
        <v>872</v>
      </c>
    </row>
    <row r="171" spans="1:7" s="501" customFormat="1" ht="19.149999999999999" customHeight="1" x14ac:dyDescent="0.35">
      <c r="A171" s="504" t="s">
        <v>272</v>
      </c>
      <c r="B171" s="504" t="s">
        <v>272</v>
      </c>
      <c r="C171" s="504" t="s">
        <v>272</v>
      </c>
      <c r="D171" s="504" t="s">
        <v>272</v>
      </c>
      <c r="E171" s="504" t="s">
        <v>272</v>
      </c>
      <c r="F171" s="504" t="s">
        <v>853</v>
      </c>
      <c r="G171" s="505" t="s">
        <v>873</v>
      </c>
    </row>
    <row r="172" spans="1:7" s="501" customFormat="1" ht="19.149999999999999" customHeight="1" x14ac:dyDescent="0.35">
      <c r="A172" s="504" t="s">
        <v>272</v>
      </c>
      <c r="B172" s="504" t="s">
        <v>272</v>
      </c>
      <c r="C172" s="504" t="s">
        <v>272</v>
      </c>
      <c r="D172" s="504" t="s">
        <v>272</v>
      </c>
      <c r="E172" s="504" t="s">
        <v>272</v>
      </c>
      <c r="F172" s="504" t="s">
        <v>796</v>
      </c>
      <c r="G172" s="505" t="s">
        <v>874</v>
      </c>
    </row>
    <row r="173" spans="1:7" s="501" customFormat="1" ht="19.149999999999999" customHeight="1" x14ac:dyDescent="0.35">
      <c r="A173" s="504" t="s">
        <v>272</v>
      </c>
      <c r="B173" s="504" t="s">
        <v>272</v>
      </c>
      <c r="C173" s="504" t="s">
        <v>272</v>
      </c>
      <c r="D173" s="504" t="s">
        <v>272</v>
      </c>
      <c r="E173" s="504" t="s">
        <v>272</v>
      </c>
      <c r="F173" s="504" t="s">
        <v>798</v>
      </c>
      <c r="G173" s="505" t="s">
        <v>875</v>
      </c>
    </row>
    <row r="174" spans="1:7" s="501" customFormat="1" ht="19.149999999999999" customHeight="1" x14ac:dyDescent="0.35">
      <c r="A174" s="504" t="s">
        <v>272</v>
      </c>
      <c r="B174" s="504" t="s">
        <v>272</v>
      </c>
      <c r="C174" s="504" t="s">
        <v>272</v>
      </c>
      <c r="D174" s="504" t="s">
        <v>272</v>
      </c>
      <c r="E174" s="504" t="s">
        <v>806</v>
      </c>
      <c r="F174" s="504" t="s">
        <v>272</v>
      </c>
      <c r="G174" s="505" t="s">
        <v>876</v>
      </c>
    </row>
    <row r="175" spans="1:7" s="501" customFormat="1" ht="19.149999999999999" customHeight="1" x14ac:dyDescent="0.35">
      <c r="A175" s="504" t="s">
        <v>272</v>
      </c>
      <c r="B175" s="504" t="s">
        <v>272</v>
      </c>
      <c r="C175" s="504" t="s">
        <v>272</v>
      </c>
      <c r="D175" s="504" t="s">
        <v>272</v>
      </c>
      <c r="E175" s="504" t="s">
        <v>272</v>
      </c>
      <c r="F175" s="504" t="s">
        <v>877</v>
      </c>
      <c r="G175" s="505" t="s">
        <v>876</v>
      </c>
    </row>
    <row r="176" spans="1:7" s="501" customFormat="1" ht="19.149999999999999" customHeight="1" x14ac:dyDescent="0.35">
      <c r="A176" s="504" t="s">
        <v>272</v>
      </c>
      <c r="B176" s="504" t="s">
        <v>272</v>
      </c>
      <c r="C176" s="504" t="s">
        <v>272</v>
      </c>
      <c r="D176" s="504" t="s">
        <v>272</v>
      </c>
      <c r="E176" s="504" t="s">
        <v>826</v>
      </c>
      <c r="F176" s="504" t="s">
        <v>272</v>
      </c>
      <c r="G176" s="505" t="s">
        <v>878</v>
      </c>
    </row>
    <row r="177" spans="1:7" s="501" customFormat="1" ht="19.149999999999999" customHeight="1" x14ac:dyDescent="0.35">
      <c r="A177" s="504" t="s">
        <v>272</v>
      </c>
      <c r="B177" s="504" t="s">
        <v>272</v>
      </c>
      <c r="C177" s="504" t="s">
        <v>272</v>
      </c>
      <c r="D177" s="504" t="s">
        <v>272</v>
      </c>
      <c r="E177" s="504" t="s">
        <v>272</v>
      </c>
      <c r="F177" s="504" t="s">
        <v>860</v>
      </c>
      <c r="G177" s="505" t="s">
        <v>878</v>
      </c>
    </row>
    <row r="178" spans="1:7" s="501" customFormat="1" ht="19.149999999999999" customHeight="1" x14ac:dyDescent="0.35">
      <c r="A178" s="504" t="s">
        <v>272</v>
      </c>
      <c r="B178" s="504" t="s">
        <v>272</v>
      </c>
      <c r="C178" s="504" t="s">
        <v>272</v>
      </c>
      <c r="D178" s="504" t="s">
        <v>272</v>
      </c>
      <c r="E178" s="504" t="s">
        <v>834</v>
      </c>
      <c r="F178" s="504" t="s">
        <v>272</v>
      </c>
      <c r="G178" s="505" t="s">
        <v>879</v>
      </c>
    </row>
    <row r="179" spans="1:7" s="501" customFormat="1" ht="19.149999999999999" customHeight="1" x14ac:dyDescent="0.35">
      <c r="A179" s="504" t="s">
        <v>272</v>
      </c>
      <c r="B179" s="504" t="s">
        <v>272</v>
      </c>
      <c r="C179" s="504" t="s">
        <v>272</v>
      </c>
      <c r="D179" s="504" t="s">
        <v>272</v>
      </c>
      <c r="E179" s="504" t="s">
        <v>272</v>
      </c>
      <c r="F179" s="504" t="s">
        <v>836</v>
      </c>
      <c r="G179" s="505" t="s">
        <v>879</v>
      </c>
    </row>
    <row r="180" spans="1:7" s="501" customFormat="1" ht="19.149999999999999" customHeight="1" x14ac:dyDescent="0.35">
      <c r="A180" s="504" t="s">
        <v>272</v>
      </c>
      <c r="B180" s="504" t="s">
        <v>272</v>
      </c>
      <c r="C180" s="504" t="s">
        <v>724</v>
      </c>
      <c r="D180" s="504" t="s">
        <v>272</v>
      </c>
      <c r="E180" s="504" t="s">
        <v>272</v>
      </c>
      <c r="F180" s="504" t="s">
        <v>272</v>
      </c>
      <c r="G180" s="505" t="s">
        <v>880</v>
      </c>
    </row>
    <row r="181" spans="1:7" s="501" customFormat="1" ht="19.149999999999999" customHeight="1" x14ac:dyDescent="0.35">
      <c r="A181" s="504" t="s">
        <v>272</v>
      </c>
      <c r="B181" s="504" t="s">
        <v>272</v>
      </c>
      <c r="C181" s="504" t="s">
        <v>272</v>
      </c>
      <c r="D181" s="504" t="s">
        <v>726</v>
      </c>
      <c r="E181" s="504" t="s">
        <v>272</v>
      </c>
      <c r="F181" s="504" t="s">
        <v>272</v>
      </c>
      <c r="G181" s="505" t="s">
        <v>880</v>
      </c>
    </row>
    <row r="182" spans="1:7" s="501" customFormat="1" ht="19.149999999999999" customHeight="1" x14ac:dyDescent="0.35">
      <c r="A182" s="504" t="s">
        <v>272</v>
      </c>
      <c r="B182" s="504" t="s">
        <v>272</v>
      </c>
      <c r="C182" s="504" t="s">
        <v>272</v>
      </c>
      <c r="D182" s="504" t="s">
        <v>272</v>
      </c>
      <c r="E182" s="504" t="s">
        <v>727</v>
      </c>
      <c r="F182" s="504" t="s">
        <v>272</v>
      </c>
      <c r="G182" s="505" t="s">
        <v>881</v>
      </c>
    </row>
    <row r="183" spans="1:7" s="501" customFormat="1" ht="19.149999999999999" customHeight="1" x14ac:dyDescent="0.35">
      <c r="A183" s="504" t="s">
        <v>272</v>
      </c>
      <c r="B183" s="504" t="s">
        <v>272</v>
      </c>
      <c r="C183" s="504" t="s">
        <v>272</v>
      </c>
      <c r="D183" s="504" t="s">
        <v>272</v>
      </c>
      <c r="E183" s="504" t="s">
        <v>272</v>
      </c>
      <c r="F183" s="504" t="s">
        <v>729</v>
      </c>
      <c r="G183" s="505" t="s">
        <v>881</v>
      </c>
    </row>
    <row r="184" spans="1:7" s="501" customFormat="1" ht="19.149999999999999" customHeight="1" x14ac:dyDescent="0.35">
      <c r="A184" s="504" t="s">
        <v>272</v>
      </c>
      <c r="B184" s="504" t="s">
        <v>272</v>
      </c>
      <c r="C184" s="504" t="s">
        <v>272</v>
      </c>
      <c r="D184" s="504" t="s">
        <v>272</v>
      </c>
      <c r="E184" s="504" t="s">
        <v>733</v>
      </c>
      <c r="F184" s="504" t="s">
        <v>272</v>
      </c>
      <c r="G184" s="505" t="s">
        <v>882</v>
      </c>
    </row>
    <row r="185" spans="1:7" s="501" customFormat="1" ht="19.149999999999999" customHeight="1" x14ac:dyDescent="0.35">
      <c r="A185" s="504" t="s">
        <v>272</v>
      </c>
      <c r="B185" s="504" t="s">
        <v>272</v>
      </c>
      <c r="C185" s="504" t="s">
        <v>272</v>
      </c>
      <c r="D185" s="504" t="s">
        <v>272</v>
      </c>
      <c r="E185" s="504" t="s">
        <v>272</v>
      </c>
      <c r="F185" s="504" t="s">
        <v>735</v>
      </c>
      <c r="G185" s="505" t="s">
        <v>883</v>
      </c>
    </row>
    <row r="186" spans="1:7" s="501" customFormat="1" ht="19.149999999999999" customHeight="1" x14ac:dyDescent="0.35">
      <c r="A186" s="504" t="s">
        <v>272</v>
      </c>
      <c r="B186" s="504" t="s">
        <v>272</v>
      </c>
      <c r="C186" s="504" t="s">
        <v>272</v>
      </c>
      <c r="D186" s="504" t="s">
        <v>272</v>
      </c>
      <c r="E186" s="504" t="s">
        <v>272</v>
      </c>
      <c r="F186" s="504" t="s">
        <v>737</v>
      </c>
      <c r="G186" s="505" t="s">
        <v>884</v>
      </c>
    </row>
    <row r="187" spans="1:7" s="501" customFormat="1" ht="19.149999999999999" customHeight="1" x14ac:dyDescent="0.35">
      <c r="A187" s="504" t="s">
        <v>272</v>
      </c>
      <c r="B187" s="504" t="s">
        <v>272</v>
      </c>
      <c r="C187" s="504" t="s">
        <v>272</v>
      </c>
      <c r="D187" s="504" t="s">
        <v>272</v>
      </c>
      <c r="E187" s="504" t="s">
        <v>272</v>
      </c>
      <c r="F187" s="504" t="s">
        <v>745</v>
      </c>
      <c r="G187" s="505" t="s">
        <v>885</v>
      </c>
    </row>
    <row r="188" spans="1:7" s="501" customFormat="1" ht="19.149999999999999" customHeight="1" x14ac:dyDescent="0.35">
      <c r="A188" s="504" t="s">
        <v>272</v>
      </c>
      <c r="B188" s="504" t="s">
        <v>272</v>
      </c>
      <c r="C188" s="504" t="s">
        <v>272</v>
      </c>
      <c r="D188" s="504" t="s">
        <v>272</v>
      </c>
      <c r="E188" s="504" t="s">
        <v>747</v>
      </c>
      <c r="F188" s="504" t="s">
        <v>272</v>
      </c>
      <c r="G188" s="505" t="s">
        <v>886</v>
      </c>
    </row>
    <row r="189" spans="1:7" s="501" customFormat="1" ht="19.149999999999999" customHeight="1" x14ac:dyDescent="0.35">
      <c r="A189" s="504" t="s">
        <v>272</v>
      </c>
      <c r="B189" s="504" t="s">
        <v>272</v>
      </c>
      <c r="C189" s="504" t="s">
        <v>272</v>
      </c>
      <c r="D189" s="504" t="s">
        <v>272</v>
      </c>
      <c r="E189" s="504" t="s">
        <v>272</v>
      </c>
      <c r="F189" s="504" t="s">
        <v>749</v>
      </c>
      <c r="G189" s="505" t="s">
        <v>886</v>
      </c>
    </row>
    <row r="190" spans="1:7" s="501" customFormat="1" ht="19.149999999999999" customHeight="1" x14ac:dyDescent="0.35">
      <c r="A190" s="504" t="s">
        <v>272</v>
      </c>
      <c r="B190" s="504" t="s">
        <v>272</v>
      </c>
      <c r="C190" s="504" t="s">
        <v>272</v>
      </c>
      <c r="D190" s="504" t="s">
        <v>272</v>
      </c>
      <c r="E190" s="504" t="s">
        <v>750</v>
      </c>
      <c r="F190" s="504" t="s">
        <v>272</v>
      </c>
      <c r="G190" s="505" t="s">
        <v>887</v>
      </c>
    </row>
    <row r="191" spans="1:7" s="501" customFormat="1" ht="19.149999999999999" customHeight="1" x14ac:dyDescent="0.35">
      <c r="A191" s="504" t="s">
        <v>272</v>
      </c>
      <c r="B191" s="504" t="s">
        <v>272</v>
      </c>
      <c r="C191" s="504" t="s">
        <v>272</v>
      </c>
      <c r="D191" s="504" t="s">
        <v>272</v>
      </c>
      <c r="E191" s="504" t="s">
        <v>272</v>
      </c>
      <c r="F191" s="504" t="s">
        <v>752</v>
      </c>
      <c r="G191" s="505" t="s">
        <v>888</v>
      </c>
    </row>
    <row r="192" spans="1:7" s="501" customFormat="1" ht="19.149999999999999" customHeight="1" x14ac:dyDescent="0.35">
      <c r="A192" s="504" t="s">
        <v>272</v>
      </c>
      <c r="B192" s="504" t="s">
        <v>272</v>
      </c>
      <c r="C192" s="504" t="s">
        <v>272</v>
      </c>
      <c r="D192" s="504" t="s">
        <v>272</v>
      </c>
      <c r="E192" s="504" t="s">
        <v>272</v>
      </c>
      <c r="F192" s="504" t="s">
        <v>754</v>
      </c>
      <c r="G192" s="505" t="s">
        <v>889</v>
      </c>
    </row>
    <row r="193" spans="1:7" s="501" customFormat="1" ht="19.149999999999999" customHeight="1" x14ac:dyDescent="0.35">
      <c r="A193" s="504" t="s">
        <v>272</v>
      </c>
      <c r="B193" s="504" t="s">
        <v>272</v>
      </c>
      <c r="C193" s="504" t="s">
        <v>272</v>
      </c>
      <c r="D193" s="504" t="s">
        <v>272</v>
      </c>
      <c r="E193" s="504" t="s">
        <v>272</v>
      </c>
      <c r="F193" s="504" t="s">
        <v>756</v>
      </c>
      <c r="G193" s="505" t="s">
        <v>890</v>
      </c>
    </row>
    <row r="194" spans="1:7" s="501" customFormat="1" ht="19.149999999999999" customHeight="1" x14ac:dyDescent="0.35">
      <c r="A194" s="504" t="s">
        <v>272</v>
      </c>
      <c r="B194" s="504" t="s">
        <v>272</v>
      </c>
      <c r="C194" s="504" t="s">
        <v>272</v>
      </c>
      <c r="D194" s="504" t="s">
        <v>272</v>
      </c>
      <c r="E194" s="504" t="s">
        <v>760</v>
      </c>
      <c r="F194" s="504" t="s">
        <v>272</v>
      </c>
      <c r="G194" s="505" t="s">
        <v>891</v>
      </c>
    </row>
    <row r="195" spans="1:7" s="501" customFormat="1" ht="19.149999999999999" customHeight="1" x14ac:dyDescent="0.35">
      <c r="A195" s="504" t="s">
        <v>272</v>
      </c>
      <c r="B195" s="504" t="s">
        <v>272</v>
      </c>
      <c r="C195" s="504" t="s">
        <v>272</v>
      </c>
      <c r="D195" s="504" t="s">
        <v>272</v>
      </c>
      <c r="E195" s="504" t="s">
        <v>272</v>
      </c>
      <c r="F195" s="504" t="s">
        <v>762</v>
      </c>
      <c r="G195" s="505" t="s">
        <v>891</v>
      </c>
    </row>
    <row r="196" spans="1:7" s="501" customFormat="1" ht="19.149999999999999" customHeight="1" x14ac:dyDescent="0.35">
      <c r="A196" s="504" t="s">
        <v>272</v>
      </c>
      <c r="B196" s="504" t="s">
        <v>272</v>
      </c>
      <c r="C196" s="504" t="s">
        <v>272</v>
      </c>
      <c r="D196" s="504" t="s">
        <v>272</v>
      </c>
      <c r="E196" s="504" t="s">
        <v>774</v>
      </c>
      <c r="F196" s="504" t="s">
        <v>272</v>
      </c>
      <c r="G196" s="505" t="s">
        <v>892</v>
      </c>
    </row>
    <row r="197" spans="1:7" s="501" customFormat="1" ht="19.149999999999999" customHeight="1" x14ac:dyDescent="0.35">
      <c r="A197" s="504" t="s">
        <v>272</v>
      </c>
      <c r="B197" s="504" t="s">
        <v>272</v>
      </c>
      <c r="C197" s="504" t="s">
        <v>272</v>
      </c>
      <c r="D197" s="504" t="s">
        <v>272</v>
      </c>
      <c r="E197" s="504" t="s">
        <v>272</v>
      </c>
      <c r="F197" s="504" t="s">
        <v>776</v>
      </c>
      <c r="G197" s="505" t="s">
        <v>893</v>
      </c>
    </row>
    <row r="198" spans="1:7" s="501" customFormat="1" ht="19.149999999999999" customHeight="1" x14ac:dyDescent="0.35">
      <c r="A198" s="504" t="s">
        <v>272</v>
      </c>
      <c r="B198" s="504" t="s">
        <v>272</v>
      </c>
      <c r="C198" s="504" t="s">
        <v>272</v>
      </c>
      <c r="D198" s="504" t="s">
        <v>272</v>
      </c>
      <c r="E198" s="504" t="s">
        <v>272</v>
      </c>
      <c r="F198" s="504" t="s">
        <v>778</v>
      </c>
      <c r="G198" s="505" t="s">
        <v>894</v>
      </c>
    </row>
    <row r="199" spans="1:7" s="501" customFormat="1" ht="19.149999999999999" customHeight="1" x14ac:dyDescent="0.35">
      <c r="A199" s="504" t="s">
        <v>272</v>
      </c>
      <c r="B199" s="504" t="s">
        <v>272</v>
      </c>
      <c r="C199" s="504" t="s">
        <v>272</v>
      </c>
      <c r="D199" s="504" t="s">
        <v>272</v>
      </c>
      <c r="E199" s="504" t="s">
        <v>272</v>
      </c>
      <c r="F199" s="504" t="s">
        <v>780</v>
      </c>
      <c r="G199" s="505" t="s">
        <v>895</v>
      </c>
    </row>
    <row r="200" spans="1:7" s="501" customFormat="1" ht="19.149999999999999" customHeight="1" x14ac:dyDescent="0.35">
      <c r="A200" s="504" t="s">
        <v>272</v>
      </c>
      <c r="B200" s="504" t="s">
        <v>272</v>
      </c>
      <c r="C200" s="504" t="s">
        <v>272</v>
      </c>
      <c r="D200" s="504" t="s">
        <v>272</v>
      </c>
      <c r="E200" s="504" t="s">
        <v>782</v>
      </c>
      <c r="F200" s="504" t="s">
        <v>272</v>
      </c>
      <c r="G200" s="505" t="s">
        <v>871</v>
      </c>
    </row>
    <row r="201" spans="1:7" s="501" customFormat="1" ht="19.149999999999999" customHeight="1" x14ac:dyDescent="0.35">
      <c r="A201" s="504" t="s">
        <v>272</v>
      </c>
      <c r="B201" s="504" t="s">
        <v>272</v>
      </c>
      <c r="C201" s="504" t="s">
        <v>272</v>
      </c>
      <c r="D201" s="504" t="s">
        <v>272</v>
      </c>
      <c r="E201" s="504" t="s">
        <v>272</v>
      </c>
      <c r="F201" s="504" t="s">
        <v>790</v>
      </c>
      <c r="G201" s="505" t="s">
        <v>871</v>
      </c>
    </row>
    <row r="202" spans="1:7" s="501" customFormat="1" ht="19.149999999999999" customHeight="1" x14ac:dyDescent="0.35">
      <c r="A202" s="504" t="s">
        <v>272</v>
      </c>
      <c r="B202" s="504" t="s">
        <v>272</v>
      </c>
      <c r="C202" s="504" t="s">
        <v>272</v>
      </c>
      <c r="D202" s="504" t="s">
        <v>272</v>
      </c>
      <c r="E202" s="504" t="s">
        <v>794</v>
      </c>
      <c r="F202" s="504" t="s">
        <v>272</v>
      </c>
      <c r="G202" s="505" t="s">
        <v>896</v>
      </c>
    </row>
    <row r="203" spans="1:7" s="501" customFormat="1" ht="19.149999999999999" customHeight="1" x14ac:dyDescent="0.35">
      <c r="A203" s="504" t="s">
        <v>272</v>
      </c>
      <c r="B203" s="504" t="s">
        <v>272</v>
      </c>
      <c r="C203" s="504" t="s">
        <v>272</v>
      </c>
      <c r="D203" s="504" t="s">
        <v>272</v>
      </c>
      <c r="E203" s="504" t="s">
        <v>272</v>
      </c>
      <c r="F203" s="504" t="s">
        <v>853</v>
      </c>
      <c r="G203" s="505" t="s">
        <v>896</v>
      </c>
    </row>
    <row r="204" spans="1:7" s="501" customFormat="1" ht="19.149999999999999" customHeight="1" x14ac:dyDescent="0.35">
      <c r="A204" s="504" t="s">
        <v>272</v>
      </c>
      <c r="B204" s="504" t="s">
        <v>272</v>
      </c>
      <c r="C204" s="504" t="s">
        <v>272</v>
      </c>
      <c r="D204" s="504" t="s">
        <v>272</v>
      </c>
      <c r="E204" s="504" t="s">
        <v>897</v>
      </c>
      <c r="F204" s="504" t="s">
        <v>272</v>
      </c>
      <c r="G204" s="505" t="s">
        <v>898</v>
      </c>
    </row>
    <row r="205" spans="1:7" s="501" customFormat="1" ht="19.149999999999999" customHeight="1" x14ac:dyDescent="0.35">
      <c r="A205" s="504" t="s">
        <v>272</v>
      </c>
      <c r="B205" s="504" t="s">
        <v>272</v>
      </c>
      <c r="C205" s="504" t="s">
        <v>272</v>
      </c>
      <c r="D205" s="504" t="s">
        <v>272</v>
      </c>
      <c r="E205" s="504" t="s">
        <v>272</v>
      </c>
      <c r="F205" s="504" t="s">
        <v>899</v>
      </c>
      <c r="G205" s="505" t="s">
        <v>898</v>
      </c>
    </row>
    <row r="206" spans="1:7" s="501" customFormat="1" ht="19.149999999999999" customHeight="1" x14ac:dyDescent="0.35">
      <c r="A206" s="504" t="s">
        <v>272</v>
      </c>
      <c r="B206" s="504" t="s">
        <v>272</v>
      </c>
      <c r="C206" s="504" t="s">
        <v>272</v>
      </c>
      <c r="D206" s="504" t="s">
        <v>272</v>
      </c>
      <c r="E206" s="504" t="s">
        <v>806</v>
      </c>
      <c r="F206" s="504" t="s">
        <v>272</v>
      </c>
      <c r="G206" s="505" t="s">
        <v>900</v>
      </c>
    </row>
    <row r="207" spans="1:7" s="501" customFormat="1" ht="19.149999999999999" customHeight="1" x14ac:dyDescent="0.35">
      <c r="A207" s="504" t="s">
        <v>272</v>
      </c>
      <c r="B207" s="504" t="s">
        <v>272</v>
      </c>
      <c r="C207" s="504" t="s">
        <v>272</v>
      </c>
      <c r="D207" s="504" t="s">
        <v>272</v>
      </c>
      <c r="E207" s="504" t="s">
        <v>272</v>
      </c>
      <c r="F207" s="504" t="s">
        <v>812</v>
      </c>
      <c r="G207" s="505" t="s">
        <v>901</v>
      </c>
    </row>
    <row r="208" spans="1:7" s="501" customFormat="1" ht="19.149999999999999" customHeight="1" x14ac:dyDescent="0.35">
      <c r="A208" s="504" t="s">
        <v>272</v>
      </c>
      <c r="B208" s="504" t="s">
        <v>272</v>
      </c>
      <c r="C208" s="504" t="s">
        <v>272</v>
      </c>
      <c r="D208" s="504" t="s">
        <v>272</v>
      </c>
      <c r="E208" s="504" t="s">
        <v>272</v>
      </c>
      <c r="F208" s="504" t="s">
        <v>814</v>
      </c>
      <c r="G208" s="505" t="s">
        <v>902</v>
      </c>
    </row>
    <row r="209" spans="1:7" s="501" customFormat="1" ht="19.149999999999999" customHeight="1" x14ac:dyDescent="0.35">
      <c r="A209" s="504" t="s">
        <v>272</v>
      </c>
      <c r="B209" s="504" t="s">
        <v>272</v>
      </c>
      <c r="C209" s="504" t="s">
        <v>272</v>
      </c>
      <c r="D209" s="504" t="s">
        <v>272</v>
      </c>
      <c r="E209" s="504" t="s">
        <v>826</v>
      </c>
      <c r="F209" s="504" t="s">
        <v>272</v>
      </c>
      <c r="G209" s="505" t="s">
        <v>903</v>
      </c>
    </row>
    <row r="210" spans="1:7" s="501" customFormat="1" ht="19.149999999999999" customHeight="1" x14ac:dyDescent="0.35">
      <c r="A210" s="504" t="s">
        <v>272</v>
      </c>
      <c r="B210" s="504" t="s">
        <v>272</v>
      </c>
      <c r="C210" s="504" t="s">
        <v>272</v>
      </c>
      <c r="D210" s="504" t="s">
        <v>272</v>
      </c>
      <c r="E210" s="504" t="s">
        <v>272</v>
      </c>
      <c r="F210" s="504" t="s">
        <v>830</v>
      </c>
      <c r="G210" s="505" t="s">
        <v>903</v>
      </c>
    </row>
    <row r="211" spans="1:7" s="501" customFormat="1" ht="19.149999999999999" customHeight="1" x14ac:dyDescent="0.35">
      <c r="A211" s="504" t="s">
        <v>272</v>
      </c>
      <c r="B211" s="504" t="s">
        <v>272</v>
      </c>
      <c r="C211" s="504" t="s">
        <v>272</v>
      </c>
      <c r="D211" s="504" t="s">
        <v>272</v>
      </c>
      <c r="E211" s="504" t="s">
        <v>834</v>
      </c>
      <c r="F211" s="504" t="s">
        <v>272</v>
      </c>
      <c r="G211" s="505" t="s">
        <v>904</v>
      </c>
    </row>
    <row r="212" spans="1:7" s="501" customFormat="1" ht="19.149999999999999" customHeight="1" x14ac:dyDescent="0.35">
      <c r="A212" s="504" t="s">
        <v>272</v>
      </c>
      <c r="B212" s="504" t="s">
        <v>272</v>
      </c>
      <c r="C212" s="504" t="s">
        <v>272</v>
      </c>
      <c r="D212" s="504" t="s">
        <v>272</v>
      </c>
      <c r="E212" s="504" t="s">
        <v>272</v>
      </c>
      <c r="F212" s="504" t="s">
        <v>836</v>
      </c>
      <c r="G212" s="505" t="s">
        <v>905</v>
      </c>
    </row>
    <row r="213" spans="1:7" s="501" customFormat="1" ht="19.149999999999999" customHeight="1" x14ac:dyDescent="0.35">
      <c r="A213" s="504" t="s">
        <v>272</v>
      </c>
      <c r="B213" s="504" t="s">
        <v>272</v>
      </c>
      <c r="C213" s="504" t="s">
        <v>272</v>
      </c>
      <c r="D213" s="504" t="s">
        <v>272</v>
      </c>
      <c r="E213" s="504" t="s">
        <v>272</v>
      </c>
      <c r="F213" s="504" t="s">
        <v>840</v>
      </c>
      <c r="G213" s="505" t="s">
        <v>906</v>
      </c>
    </row>
    <row r="214" spans="1:7" s="501" customFormat="1" ht="19.149999999999999" customHeight="1" x14ac:dyDescent="0.35">
      <c r="A214" s="504" t="s">
        <v>272</v>
      </c>
      <c r="B214" s="504" t="s">
        <v>272</v>
      </c>
      <c r="C214" s="504" t="s">
        <v>272</v>
      </c>
      <c r="D214" s="504" t="s">
        <v>272</v>
      </c>
      <c r="E214" s="504" t="s">
        <v>272</v>
      </c>
      <c r="F214" s="504" t="s">
        <v>842</v>
      </c>
      <c r="G214" s="505" t="s">
        <v>907</v>
      </c>
    </row>
    <row r="215" spans="1:7" s="501" customFormat="1" ht="19.149999999999999" customHeight="1" x14ac:dyDescent="0.35">
      <c r="A215" s="504" t="s">
        <v>272</v>
      </c>
      <c r="B215" s="504" t="s">
        <v>908</v>
      </c>
      <c r="C215" s="504" t="s">
        <v>272</v>
      </c>
      <c r="D215" s="504" t="s">
        <v>272</v>
      </c>
      <c r="E215" s="504" t="s">
        <v>272</v>
      </c>
      <c r="F215" s="504" t="s">
        <v>272</v>
      </c>
      <c r="G215" s="505" t="s">
        <v>909</v>
      </c>
    </row>
    <row r="216" spans="1:7" s="501" customFormat="1" ht="19.149999999999999" customHeight="1" x14ac:dyDescent="0.35">
      <c r="A216" s="504" t="s">
        <v>272</v>
      </c>
      <c r="B216" s="504" t="s">
        <v>272</v>
      </c>
      <c r="C216" s="504" t="s">
        <v>724</v>
      </c>
      <c r="D216" s="504" t="s">
        <v>272</v>
      </c>
      <c r="E216" s="504" t="s">
        <v>272</v>
      </c>
      <c r="F216" s="504" t="s">
        <v>272</v>
      </c>
      <c r="G216" s="505" t="s">
        <v>909</v>
      </c>
    </row>
    <row r="217" spans="1:7" s="501" customFormat="1" ht="19.149999999999999" customHeight="1" x14ac:dyDescent="0.35">
      <c r="A217" s="504" t="s">
        <v>272</v>
      </c>
      <c r="B217" s="504" t="s">
        <v>272</v>
      </c>
      <c r="C217" s="504" t="s">
        <v>272</v>
      </c>
      <c r="D217" s="504" t="s">
        <v>726</v>
      </c>
      <c r="E217" s="504" t="s">
        <v>272</v>
      </c>
      <c r="F217" s="504" t="s">
        <v>272</v>
      </c>
      <c r="G217" s="505" t="s">
        <v>909</v>
      </c>
    </row>
    <row r="218" spans="1:7" s="501" customFormat="1" ht="19.149999999999999" customHeight="1" x14ac:dyDescent="0.35">
      <c r="A218" s="504" t="s">
        <v>272</v>
      </c>
      <c r="B218" s="504" t="s">
        <v>272</v>
      </c>
      <c r="C218" s="504" t="s">
        <v>272</v>
      </c>
      <c r="D218" s="504" t="s">
        <v>272</v>
      </c>
      <c r="E218" s="504" t="s">
        <v>727</v>
      </c>
      <c r="F218" s="504" t="s">
        <v>272</v>
      </c>
      <c r="G218" s="505" t="s">
        <v>910</v>
      </c>
    </row>
    <row r="219" spans="1:7" s="501" customFormat="1" ht="19.149999999999999" customHeight="1" x14ac:dyDescent="0.35">
      <c r="A219" s="504" t="s">
        <v>272</v>
      </c>
      <c r="B219" s="504" t="s">
        <v>272</v>
      </c>
      <c r="C219" s="504" t="s">
        <v>272</v>
      </c>
      <c r="D219" s="504" t="s">
        <v>272</v>
      </c>
      <c r="E219" s="504" t="s">
        <v>272</v>
      </c>
      <c r="F219" s="504" t="s">
        <v>729</v>
      </c>
      <c r="G219" s="505" t="s">
        <v>910</v>
      </c>
    </row>
    <row r="220" spans="1:7" s="501" customFormat="1" ht="19.149999999999999" customHeight="1" x14ac:dyDescent="0.35">
      <c r="A220" s="504" t="s">
        <v>272</v>
      </c>
      <c r="B220" s="504" t="s">
        <v>272</v>
      </c>
      <c r="C220" s="504" t="s">
        <v>272</v>
      </c>
      <c r="D220" s="504" t="s">
        <v>272</v>
      </c>
      <c r="E220" s="504" t="s">
        <v>733</v>
      </c>
      <c r="F220" s="504" t="s">
        <v>272</v>
      </c>
      <c r="G220" s="505" t="s">
        <v>911</v>
      </c>
    </row>
    <row r="221" spans="1:7" s="501" customFormat="1" ht="19.149999999999999" customHeight="1" x14ac:dyDescent="0.35">
      <c r="A221" s="504" t="s">
        <v>272</v>
      </c>
      <c r="B221" s="504" t="s">
        <v>272</v>
      </c>
      <c r="C221" s="504" t="s">
        <v>272</v>
      </c>
      <c r="D221" s="504" t="s">
        <v>272</v>
      </c>
      <c r="E221" s="504" t="s">
        <v>272</v>
      </c>
      <c r="F221" s="504" t="s">
        <v>735</v>
      </c>
      <c r="G221" s="505" t="s">
        <v>912</v>
      </c>
    </row>
    <row r="222" spans="1:7" s="501" customFormat="1" ht="19.149999999999999" customHeight="1" x14ac:dyDescent="0.35">
      <c r="A222" s="504" t="s">
        <v>272</v>
      </c>
      <c r="B222" s="504" t="s">
        <v>272</v>
      </c>
      <c r="C222" s="504" t="s">
        <v>272</v>
      </c>
      <c r="D222" s="504" t="s">
        <v>272</v>
      </c>
      <c r="E222" s="504" t="s">
        <v>272</v>
      </c>
      <c r="F222" s="504" t="s">
        <v>737</v>
      </c>
      <c r="G222" s="505" t="s">
        <v>913</v>
      </c>
    </row>
    <row r="223" spans="1:7" s="501" customFormat="1" ht="19.149999999999999" customHeight="1" x14ac:dyDescent="0.35">
      <c r="A223" s="504" t="s">
        <v>272</v>
      </c>
      <c r="B223" s="504" t="s">
        <v>272</v>
      </c>
      <c r="C223" s="504" t="s">
        <v>272</v>
      </c>
      <c r="D223" s="504" t="s">
        <v>272</v>
      </c>
      <c r="E223" s="504" t="s">
        <v>272</v>
      </c>
      <c r="F223" s="504" t="s">
        <v>745</v>
      </c>
      <c r="G223" s="505" t="s">
        <v>914</v>
      </c>
    </row>
    <row r="224" spans="1:7" s="501" customFormat="1" ht="19.149999999999999" customHeight="1" x14ac:dyDescent="0.35">
      <c r="A224" s="504" t="s">
        <v>272</v>
      </c>
      <c r="B224" s="504" t="s">
        <v>272</v>
      </c>
      <c r="C224" s="504" t="s">
        <v>272</v>
      </c>
      <c r="D224" s="504" t="s">
        <v>272</v>
      </c>
      <c r="E224" s="504" t="s">
        <v>747</v>
      </c>
      <c r="F224" s="504" t="s">
        <v>272</v>
      </c>
      <c r="G224" s="505" t="s">
        <v>915</v>
      </c>
    </row>
    <row r="225" spans="1:7" s="501" customFormat="1" ht="19.149999999999999" customHeight="1" x14ac:dyDescent="0.35">
      <c r="A225" s="504" t="s">
        <v>272</v>
      </c>
      <c r="B225" s="504" t="s">
        <v>272</v>
      </c>
      <c r="C225" s="504" t="s">
        <v>272</v>
      </c>
      <c r="D225" s="504" t="s">
        <v>272</v>
      </c>
      <c r="E225" s="504" t="s">
        <v>272</v>
      </c>
      <c r="F225" s="504" t="s">
        <v>749</v>
      </c>
      <c r="G225" s="505" t="s">
        <v>915</v>
      </c>
    </row>
    <row r="226" spans="1:7" s="501" customFormat="1" ht="19.149999999999999" customHeight="1" x14ac:dyDescent="0.35">
      <c r="A226" s="504" t="s">
        <v>272</v>
      </c>
      <c r="B226" s="504" t="s">
        <v>272</v>
      </c>
      <c r="C226" s="504" t="s">
        <v>272</v>
      </c>
      <c r="D226" s="504" t="s">
        <v>272</v>
      </c>
      <c r="E226" s="504" t="s">
        <v>750</v>
      </c>
      <c r="F226" s="504" t="s">
        <v>272</v>
      </c>
      <c r="G226" s="505" t="s">
        <v>916</v>
      </c>
    </row>
    <row r="227" spans="1:7" s="501" customFormat="1" ht="19.149999999999999" customHeight="1" x14ac:dyDescent="0.35">
      <c r="A227" s="504" t="s">
        <v>272</v>
      </c>
      <c r="B227" s="504" t="s">
        <v>272</v>
      </c>
      <c r="C227" s="504" t="s">
        <v>272</v>
      </c>
      <c r="D227" s="504" t="s">
        <v>272</v>
      </c>
      <c r="E227" s="504" t="s">
        <v>272</v>
      </c>
      <c r="F227" s="504" t="s">
        <v>752</v>
      </c>
      <c r="G227" s="505" t="s">
        <v>917</v>
      </c>
    </row>
    <row r="228" spans="1:7" s="501" customFormat="1" ht="19.149999999999999" customHeight="1" x14ac:dyDescent="0.35">
      <c r="A228" s="504" t="s">
        <v>272</v>
      </c>
      <c r="B228" s="504" t="s">
        <v>272</v>
      </c>
      <c r="C228" s="504" t="s">
        <v>272</v>
      </c>
      <c r="D228" s="504" t="s">
        <v>272</v>
      </c>
      <c r="E228" s="504" t="s">
        <v>272</v>
      </c>
      <c r="F228" s="504" t="s">
        <v>754</v>
      </c>
      <c r="G228" s="505" t="s">
        <v>918</v>
      </c>
    </row>
    <row r="229" spans="1:7" s="501" customFormat="1" ht="19.149999999999999" customHeight="1" x14ac:dyDescent="0.35">
      <c r="A229" s="504" t="s">
        <v>272</v>
      </c>
      <c r="B229" s="504" t="s">
        <v>272</v>
      </c>
      <c r="C229" s="504" t="s">
        <v>272</v>
      </c>
      <c r="D229" s="504" t="s">
        <v>272</v>
      </c>
      <c r="E229" s="504" t="s">
        <v>272</v>
      </c>
      <c r="F229" s="504" t="s">
        <v>756</v>
      </c>
      <c r="G229" s="505" t="s">
        <v>919</v>
      </c>
    </row>
    <row r="230" spans="1:7" s="501" customFormat="1" ht="19.149999999999999" customHeight="1" x14ac:dyDescent="0.35">
      <c r="A230" s="504" t="s">
        <v>272</v>
      </c>
      <c r="B230" s="504" t="s">
        <v>272</v>
      </c>
      <c r="C230" s="504" t="s">
        <v>272</v>
      </c>
      <c r="D230" s="504" t="s">
        <v>272</v>
      </c>
      <c r="E230" s="504" t="s">
        <v>760</v>
      </c>
      <c r="F230" s="504" t="s">
        <v>272</v>
      </c>
      <c r="G230" s="505" t="s">
        <v>920</v>
      </c>
    </row>
    <row r="231" spans="1:7" s="501" customFormat="1" ht="19.149999999999999" customHeight="1" x14ac:dyDescent="0.35">
      <c r="A231" s="504" t="s">
        <v>272</v>
      </c>
      <c r="B231" s="504" t="s">
        <v>272</v>
      </c>
      <c r="C231" s="504" t="s">
        <v>272</v>
      </c>
      <c r="D231" s="504" t="s">
        <v>272</v>
      </c>
      <c r="E231" s="504" t="s">
        <v>272</v>
      </c>
      <c r="F231" s="504" t="s">
        <v>762</v>
      </c>
      <c r="G231" s="505" t="s">
        <v>920</v>
      </c>
    </row>
    <row r="232" spans="1:7" s="501" customFormat="1" ht="19.149999999999999" customHeight="1" x14ac:dyDescent="0.35">
      <c r="A232" s="504" t="s">
        <v>272</v>
      </c>
      <c r="B232" s="504" t="s">
        <v>272</v>
      </c>
      <c r="C232" s="504" t="s">
        <v>272</v>
      </c>
      <c r="D232" s="504" t="s">
        <v>272</v>
      </c>
      <c r="E232" s="504" t="s">
        <v>774</v>
      </c>
      <c r="F232" s="504" t="s">
        <v>272</v>
      </c>
      <c r="G232" s="505" t="s">
        <v>921</v>
      </c>
    </row>
    <row r="233" spans="1:7" s="501" customFormat="1" ht="19.149999999999999" customHeight="1" x14ac:dyDescent="0.35">
      <c r="A233" s="504" t="s">
        <v>272</v>
      </c>
      <c r="B233" s="504" t="s">
        <v>272</v>
      </c>
      <c r="C233" s="504" t="s">
        <v>272</v>
      </c>
      <c r="D233" s="504" t="s">
        <v>272</v>
      </c>
      <c r="E233" s="504" t="s">
        <v>272</v>
      </c>
      <c r="F233" s="504" t="s">
        <v>776</v>
      </c>
      <c r="G233" s="505" t="s">
        <v>921</v>
      </c>
    </row>
    <row r="234" spans="1:7" s="501" customFormat="1" ht="19.149999999999999" customHeight="1" x14ac:dyDescent="0.35">
      <c r="A234" s="504" t="s">
        <v>272</v>
      </c>
      <c r="B234" s="504" t="s">
        <v>272</v>
      </c>
      <c r="C234" s="504" t="s">
        <v>272</v>
      </c>
      <c r="D234" s="504" t="s">
        <v>272</v>
      </c>
      <c r="E234" s="504" t="s">
        <v>794</v>
      </c>
      <c r="F234" s="504" t="s">
        <v>272</v>
      </c>
      <c r="G234" s="505" t="s">
        <v>922</v>
      </c>
    </row>
    <row r="235" spans="1:7" s="501" customFormat="1" ht="19.149999999999999" customHeight="1" x14ac:dyDescent="0.35">
      <c r="A235" s="504" t="s">
        <v>272</v>
      </c>
      <c r="B235" s="504" t="s">
        <v>272</v>
      </c>
      <c r="C235" s="504" t="s">
        <v>272</v>
      </c>
      <c r="D235" s="504" t="s">
        <v>272</v>
      </c>
      <c r="E235" s="504" t="s">
        <v>272</v>
      </c>
      <c r="F235" s="504" t="s">
        <v>923</v>
      </c>
      <c r="G235" s="505" t="s">
        <v>924</v>
      </c>
    </row>
    <row r="236" spans="1:7" s="501" customFormat="1" ht="19.149999999999999" customHeight="1" x14ac:dyDescent="0.35">
      <c r="A236" s="504" t="s">
        <v>272</v>
      </c>
      <c r="B236" s="504" t="s">
        <v>272</v>
      </c>
      <c r="C236" s="504" t="s">
        <v>272</v>
      </c>
      <c r="D236" s="504" t="s">
        <v>272</v>
      </c>
      <c r="E236" s="504" t="s">
        <v>272</v>
      </c>
      <c r="F236" s="504" t="s">
        <v>796</v>
      </c>
      <c r="G236" s="505" t="s">
        <v>925</v>
      </c>
    </row>
    <row r="237" spans="1:7" s="501" customFormat="1" ht="19.149999999999999" customHeight="1" x14ac:dyDescent="0.35">
      <c r="A237" s="504" t="s">
        <v>272</v>
      </c>
      <c r="B237" s="504" t="s">
        <v>272</v>
      </c>
      <c r="C237" s="504" t="s">
        <v>272</v>
      </c>
      <c r="D237" s="504" t="s">
        <v>272</v>
      </c>
      <c r="E237" s="504" t="s">
        <v>272</v>
      </c>
      <c r="F237" s="504" t="s">
        <v>798</v>
      </c>
      <c r="G237" s="505" t="s">
        <v>926</v>
      </c>
    </row>
    <row r="238" spans="1:7" s="501" customFormat="1" ht="19.149999999999999" customHeight="1" x14ac:dyDescent="0.35">
      <c r="A238" s="504" t="s">
        <v>272</v>
      </c>
      <c r="B238" s="504" t="s">
        <v>272</v>
      </c>
      <c r="C238" s="504" t="s">
        <v>272</v>
      </c>
      <c r="D238" s="504" t="s">
        <v>272</v>
      </c>
      <c r="E238" s="504" t="s">
        <v>897</v>
      </c>
      <c r="F238" s="504" t="s">
        <v>272</v>
      </c>
      <c r="G238" s="505" t="s">
        <v>927</v>
      </c>
    </row>
    <row r="239" spans="1:7" s="501" customFormat="1" ht="19.149999999999999" customHeight="1" x14ac:dyDescent="0.35">
      <c r="A239" s="504" t="s">
        <v>272</v>
      </c>
      <c r="B239" s="504" t="s">
        <v>272</v>
      </c>
      <c r="C239" s="504" t="s">
        <v>272</v>
      </c>
      <c r="D239" s="504" t="s">
        <v>272</v>
      </c>
      <c r="E239" s="504" t="s">
        <v>272</v>
      </c>
      <c r="F239" s="504" t="s">
        <v>899</v>
      </c>
      <c r="G239" s="505" t="s">
        <v>927</v>
      </c>
    </row>
    <row r="240" spans="1:7" s="501" customFormat="1" ht="19.149999999999999" customHeight="1" x14ac:dyDescent="0.35">
      <c r="A240" s="504" t="s">
        <v>272</v>
      </c>
      <c r="B240" s="504" t="s">
        <v>272</v>
      </c>
      <c r="C240" s="504" t="s">
        <v>272</v>
      </c>
      <c r="D240" s="504" t="s">
        <v>272</v>
      </c>
      <c r="E240" s="504" t="s">
        <v>806</v>
      </c>
      <c r="F240" s="504" t="s">
        <v>272</v>
      </c>
      <c r="G240" s="505" t="s">
        <v>928</v>
      </c>
    </row>
    <row r="241" spans="1:7" s="501" customFormat="1" ht="19.149999999999999" customHeight="1" x14ac:dyDescent="0.35">
      <c r="A241" s="504" t="s">
        <v>272</v>
      </c>
      <c r="B241" s="504" t="s">
        <v>272</v>
      </c>
      <c r="C241" s="504" t="s">
        <v>272</v>
      </c>
      <c r="D241" s="504" t="s">
        <v>272</v>
      </c>
      <c r="E241" s="504" t="s">
        <v>272</v>
      </c>
      <c r="F241" s="504" t="s">
        <v>812</v>
      </c>
      <c r="G241" s="505" t="s">
        <v>929</v>
      </c>
    </row>
    <row r="242" spans="1:7" s="501" customFormat="1" ht="19.149999999999999" customHeight="1" x14ac:dyDescent="0.35">
      <c r="A242" s="504" t="s">
        <v>272</v>
      </c>
      <c r="B242" s="504" t="s">
        <v>272</v>
      </c>
      <c r="C242" s="504" t="s">
        <v>272</v>
      </c>
      <c r="D242" s="504" t="s">
        <v>272</v>
      </c>
      <c r="E242" s="504" t="s">
        <v>272</v>
      </c>
      <c r="F242" s="504" t="s">
        <v>814</v>
      </c>
      <c r="G242" s="505" t="s">
        <v>930</v>
      </c>
    </row>
    <row r="243" spans="1:7" s="501" customFormat="1" ht="19.149999999999999" customHeight="1" x14ac:dyDescent="0.35">
      <c r="A243" s="504" t="s">
        <v>272</v>
      </c>
      <c r="B243" s="504" t="s">
        <v>272</v>
      </c>
      <c r="C243" s="504" t="s">
        <v>272</v>
      </c>
      <c r="D243" s="504" t="s">
        <v>272</v>
      </c>
      <c r="E243" s="504" t="s">
        <v>826</v>
      </c>
      <c r="F243" s="504" t="s">
        <v>272</v>
      </c>
      <c r="G243" s="505" t="s">
        <v>931</v>
      </c>
    </row>
    <row r="244" spans="1:7" s="501" customFormat="1" ht="19.149999999999999" customHeight="1" x14ac:dyDescent="0.35">
      <c r="A244" s="504" t="s">
        <v>272</v>
      </c>
      <c r="B244" s="504" t="s">
        <v>272</v>
      </c>
      <c r="C244" s="504" t="s">
        <v>272</v>
      </c>
      <c r="D244" s="504" t="s">
        <v>272</v>
      </c>
      <c r="E244" s="504" t="s">
        <v>272</v>
      </c>
      <c r="F244" s="504" t="s">
        <v>860</v>
      </c>
      <c r="G244" s="505" t="s">
        <v>932</v>
      </c>
    </row>
    <row r="245" spans="1:7" s="501" customFormat="1" ht="19.149999999999999" customHeight="1" x14ac:dyDescent="0.35">
      <c r="A245" s="504" t="s">
        <v>272</v>
      </c>
      <c r="B245" s="504" t="s">
        <v>272</v>
      </c>
      <c r="C245" s="504" t="s">
        <v>272</v>
      </c>
      <c r="D245" s="504" t="s">
        <v>272</v>
      </c>
      <c r="E245" s="504" t="s">
        <v>272</v>
      </c>
      <c r="F245" s="504" t="s">
        <v>830</v>
      </c>
      <c r="G245" s="505" t="s">
        <v>933</v>
      </c>
    </row>
    <row r="246" spans="1:7" s="501" customFormat="1" ht="19.149999999999999" customHeight="1" x14ac:dyDescent="0.35">
      <c r="A246" s="504" t="s">
        <v>272</v>
      </c>
      <c r="B246" s="504" t="s">
        <v>272</v>
      </c>
      <c r="C246" s="504" t="s">
        <v>272</v>
      </c>
      <c r="D246" s="504" t="s">
        <v>272</v>
      </c>
      <c r="E246" s="504" t="s">
        <v>272</v>
      </c>
      <c r="F246" s="504" t="s">
        <v>832</v>
      </c>
      <c r="G246" s="505" t="s">
        <v>934</v>
      </c>
    </row>
    <row r="247" spans="1:7" s="501" customFormat="1" ht="19.149999999999999" customHeight="1" x14ac:dyDescent="0.35">
      <c r="A247" s="504" t="s">
        <v>272</v>
      </c>
      <c r="B247" s="504" t="s">
        <v>272</v>
      </c>
      <c r="C247" s="504" t="s">
        <v>272</v>
      </c>
      <c r="D247" s="504" t="s">
        <v>272</v>
      </c>
      <c r="E247" s="504" t="s">
        <v>834</v>
      </c>
      <c r="F247" s="504" t="s">
        <v>272</v>
      </c>
      <c r="G247" s="505" t="s">
        <v>935</v>
      </c>
    </row>
    <row r="248" spans="1:7" s="501" customFormat="1" ht="19.149999999999999" customHeight="1" x14ac:dyDescent="0.35">
      <c r="A248" s="504" t="s">
        <v>272</v>
      </c>
      <c r="B248" s="504" t="s">
        <v>272</v>
      </c>
      <c r="C248" s="504" t="s">
        <v>272</v>
      </c>
      <c r="D248" s="504" t="s">
        <v>272</v>
      </c>
      <c r="E248" s="504" t="s">
        <v>272</v>
      </c>
      <c r="F248" s="504" t="s">
        <v>836</v>
      </c>
      <c r="G248" s="505" t="s">
        <v>936</v>
      </c>
    </row>
    <row r="249" spans="1:7" s="501" customFormat="1" ht="19.149999999999999" customHeight="1" x14ac:dyDescent="0.35">
      <c r="A249" s="504" t="s">
        <v>272</v>
      </c>
      <c r="B249" s="504" t="s">
        <v>272</v>
      </c>
      <c r="C249" s="504" t="s">
        <v>272</v>
      </c>
      <c r="D249" s="504" t="s">
        <v>272</v>
      </c>
      <c r="E249" s="504" t="s">
        <v>272</v>
      </c>
      <c r="F249" s="504" t="s">
        <v>842</v>
      </c>
      <c r="G249" s="505" t="s">
        <v>937</v>
      </c>
    </row>
    <row r="250" spans="1:7" s="501" customFormat="1" ht="19.149999999999999" customHeight="1" x14ac:dyDescent="0.35">
      <c r="A250" s="504" t="s">
        <v>272</v>
      </c>
      <c r="B250" s="504" t="s">
        <v>938</v>
      </c>
      <c r="C250" s="504" t="s">
        <v>272</v>
      </c>
      <c r="D250" s="504" t="s">
        <v>272</v>
      </c>
      <c r="E250" s="504" t="s">
        <v>272</v>
      </c>
      <c r="F250" s="504" t="s">
        <v>272</v>
      </c>
      <c r="G250" s="505" t="s">
        <v>939</v>
      </c>
    </row>
    <row r="251" spans="1:7" s="501" customFormat="1" ht="19.149999999999999" customHeight="1" x14ac:dyDescent="0.35">
      <c r="A251" s="504" t="s">
        <v>272</v>
      </c>
      <c r="B251" s="504" t="s">
        <v>272</v>
      </c>
      <c r="C251" s="504" t="s">
        <v>685</v>
      </c>
      <c r="D251" s="504" t="s">
        <v>272</v>
      </c>
      <c r="E251" s="504" t="s">
        <v>272</v>
      </c>
      <c r="F251" s="504" t="s">
        <v>272</v>
      </c>
      <c r="G251" s="505" t="s">
        <v>940</v>
      </c>
    </row>
    <row r="252" spans="1:7" s="501" customFormat="1" ht="19.149999999999999" customHeight="1" x14ac:dyDescent="0.35">
      <c r="A252" s="504" t="s">
        <v>272</v>
      </c>
      <c r="B252" s="504" t="s">
        <v>272</v>
      </c>
      <c r="C252" s="504" t="s">
        <v>272</v>
      </c>
      <c r="D252" s="504" t="s">
        <v>941</v>
      </c>
      <c r="E252" s="504" t="s">
        <v>272</v>
      </c>
      <c r="F252" s="504" t="s">
        <v>272</v>
      </c>
      <c r="G252" s="505" t="s">
        <v>940</v>
      </c>
    </row>
    <row r="253" spans="1:7" s="501" customFormat="1" ht="19.149999999999999" customHeight="1" x14ac:dyDescent="0.35">
      <c r="A253" s="504" t="s">
        <v>272</v>
      </c>
      <c r="B253" s="504" t="s">
        <v>272</v>
      </c>
      <c r="C253" s="504" t="s">
        <v>272</v>
      </c>
      <c r="D253" s="504" t="s">
        <v>272</v>
      </c>
      <c r="E253" s="504" t="s">
        <v>942</v>
      </c>
      <c r="F253" s="504" t="s">
        <v>272</v>
      </c>
      <c r="G253" s="505" t="s">
        <v>940</v>
      </c>
    </row>
    <row r="254" spans="1:7" s="501" customFormat="1" ht="19.149999999999999" customHeight="1" x14ac:dyDescent="0.35">
      <c r="A254" s="504" t="s">
        <v>272</v>
      </c>
      <c r="B254" s="504" t="s">
        <v>272</v>
      </c>
      <c r="C254" s="504" t="s">
        <v>272</v>
      </c>
      <c r="D254" s="504" t="s">
        <v>272</v>
      </c>
      <c r="E254" s="504" t="s">
        <v>272</v>
      </c>
      <c r="F254" s="504" t="s">
        <v>943</v>
      </c>
      <c r="G254" s="505" t="s">
        <v>944</v>
      </c>
    </row>
    <row r="255" spans="1:7" s="501" customFormat="1" ht="19.149999999999999" customHeight="1" x14ac:dyDescent="0.35">
      <c r="A255" s="504" t="s">
        <v>272</v>
      </c>
      <c r="B255" s="504" t="s">
        <v>272</v>
      </c>
      <c r="C255" s="504" t="s">
        <v>272</v>
      </c>
      <c r="D255" s="504" t="s">
        <v>272</v>
      </c>
      <c r="E255" s="504" t="s">
        <v>272</v>
      </c>
      <c r="F255" s="504" t="s">
        <v>945</v>
      </c>
      <c r="G255" s="505" t="s">
        <v>946</v>
      </c>
    </row>
    <row r="256" spans="1:7" s="501" customFormat="1" ht="19.149999999999999" customHeight="1" x14ac:dyDescent="0.35">
      <c r="A256" s="504" t="s">
        <v>272</v>
      </c>
      <c r="B256" s="504" t="s">
        <v>272</v>
      </c>
      <c r="C256" s="504" t="s">
        <v>724</v>
      </c>
      <c r="D256" s="504" t="s">
        <v>272</v>
      </c>
      <c r="E256" s="504" t="s">
        <v>272</v>
      </c>
      <c r="F256" s="504" t="s">
        <v>272</v>
      </c>
      <c r="G256" s="505" t="s">
        <v>947</v>
      </c>
    </row>
    <row r="257" spans="1:7" s="501" customFormat="1" ht="19.149999999999999" customHeight="1" x14ac:dyDescent="0.35">
      <c r="A257" s="504" t="s">
        <v>272</v>
      </c>
      <c r="B257" s="504" t="s">
        <v>272</v>
      </c>
      <c r="C257" s="504" t="s">
        <v>272</v>
      </c>
      <c r="D257" s="504" t="s">
        <v>726</v>
      </c>
      <c r="E257" s="504" t="s">
        <v>272</v>
      </c>
      <c r="F257" s="504" t="s">
        <v>272</v>
      </c>
      <c r="G257" s="505" t="s">
        <v>947</v>
      </c>
    </row>
    <row r="258" spans="1:7" s="501" customFormat="1" ht="19.149999999999999" customHeight="1" x14ac:dyDescent="0.35">
      <c r="A258" s="504" t="s">
        <v>272</v>
      </c>
      <c r="B258" s="504" t="s">
        <v>272</v>
      </c>
      <c r="C258" s="504" t="s">
        <v>272</v>
      </c>
      <c r="D258" s="504" t="s">
        <v>272</v>
      </c>
      <c r="E258" s="504" t="s">
        <v>727</v>
      </c>
      <c r="F258" s="504" t="s">
        <v>272</v>
      </c>
      <c r="G258" s="505" t="s">
        <v>948</v>
      </c>
    </row>
    <row r="259" spans="1:7" s="501" customFormat="1" ht="19.149999999999999" customHeight="1" x14ac:dyDescent="0.35">
      <c r="A259" s="504" t="s">
        <v>272</v>
      </c>
      <c r="B259" s="504" t="s">
        <v>272</v>
      </c>
      <c r="C259" s="504" t="s">
        <v>272</v>
      </c>
      <c r="D259" s="504" t="s">
        <v>272</v>
      </c>
      <c r="E259" s="504" t="s">
        <v>272</v>
      </c>
      <c r="F259" s="504" t="s">
        <v>729</v>
      </c>
      <c r="G259" s="505" t="s">
        <v>948</v>
      </c>
    </row>
    <row r="260" spans="1:7" s="501" customFormat="1" ht="19.149999999999999" customHeight="1" x14ac:dyDescent="0.35">
      <c r="A260" s="504" t="s">
        <v>272</v>
      </c>
      <c r="B260" s="504" t="s">
        <v>272</v>
      </c>
      <c r="C260" s="504" t="s">
        <v>272</v>
      </c>
      <c r="D260" s="504" t="s">
        <v>272</v>
      </c>
      <c r="E260" s="504" t="s">
        <v>733</v>
      </c>
      <c r="F260" s="504" t="s">
        <v>272</v>
      </c>
      <c r="G260" s="505" t="s">
        <v>949</v>
      </c>
    </row>
    <row r="261" spans="1:7" s="501" customFormat="1" ht="19.149999999999999" customHeight="1" x14ac:dyDescent="0.35">
      <c r="A261" s="504" t="s">
        <v>272</v>
      </c>
      <c r="B261" s="504" t="s">
        <v>272</v>
      </c>
      <c r="C261" s="504" t="s">
        <v>272</v>
      </c>
      <c r="D261" s="504" t="s">
        <v>272</v>
      </c>
      <c r="E261" s="504" t="s">
        <v>272</v>
      </c>
      <c r="F261" s="504" t="s">
        <v>735</v>
      </c>
      <c r="G261" s="505" t="s">
        <v>950</v>
      </c>
    </row>
    <row r="262" spans="1:7" s="501" customFormat="1" ht="19.149999999999999" customHeight="1" x14ac:dyDescent="0.35">
      <c r="A262" s="504" t="s">
        <v>272</v>
      </c>
      <c r="B262" s="504" t="s">
        <v>272</v>
      </c>
      <c r="C262" s="504" t="s">
        <v>272</v>
      </c>
      <c r="D262" s="504" t="s">
        <v>272</v>
      </c>
      <c r="E262" s="504" t="s">
        <v>272</v>
      </c>
      <c r="F262" s="504" t="s">
        <v>737</v>
      </c>
      <c r="G262" s="505" t="s">
        <v>951</v>
      </c>
    </row>
    <row r="263" spans="1:7" s="501" customFormat="1" ht="19.149999999999999" customHeight="1" x14ac:dyDescent="0.35">
      <c r="A263" s="504" t="s">
        <v>272</v>
      </c>
      <c r="B263" s="504" t="s">
        <v>272</v>
      </c>
      <c r="C263" s="504" t="s">
        <v>272</v>
      </c>
      <c r="D263" s="504" t="s">
        <v>272</v>
      </c>
      <c r="E263" s="504" t="s">
        <v>272</v>
      </c>
      <c r="F263" s="504" t="s">
        <v>745</v>
      </c>
      <c r="G263" s="505" t="s">
        <v>952</v>
      </c>
    </row>
    <row r="264" spans="1:7" s="501" customFormat="1" ht="19.149999999999999" customHeight="1" x14ac:dyDescent="0.35">
      <c r="A264" s="504" t="s">
        <v>272</v>
      </c>
      <c r="B264" s="504" t="s">
        <v>272</v>
      </c>
      <c r="C264" s="504" t="s">
        <v>272</v>
      </c>
      <c r="D264" s="504" t="s">
        <v>272</v>
      </c>
      <c r="E264" s="504" t="s">
        <v>747</v>
      </c>
      <c r="F264" s="504" t="s">
        <v>272</v>
      </c>
      <c r="G264" s="505" t="s">
        <v>953</v>
      </c>
    </row>
    <row r="265" spans="1:7" s="501" customFormat="1" ht="19.149999999999999" customHeight="1" x14ac:dyDescent="0.35">
      <c r="A265" s="504" t="s">
        <v>272</v>
      </c>
      <c r="B265" s="504" t="s">
        <v>272</v>
      </c>
      <c r="C265" s="504" t="s">
        <v>272</v>
      </c>
      <c r="D265" s="504" t="s">
        <v>272</v>
      </c>
      <c r="E265" s="504" t="s">
        <v>272</v>
      </c>
      <c r="F265" s="504" t="s">
        <v>749</v>
      </c>
      <c r="G265" s="505" t="s">
        <v>953</v>
      </c>
    </row>
    <row r="266" spans="1:7" s="501" customFormat="1" ht="19.149999999999999" customHeight="1" x14ac:dyDescent="0.35">
      <c r="A266" s="504" t="s">
        <v>272</v>
      </c>
      <c r="B266" s="504" t="s">
        <v>272</v>
      </c>
      <c r="C266" s="504" t="s">
        <v>272</v>
      </c>
      <c r="D266" s="504" t="s">
        <v>272</v>
      </c>
      <c r="E266" s="504" t="s">
        <v>750</v>
      </c>
      <c r="F266" s="504" t="s">
        <v>272</v>
      </c>
      <c r="G266" s="505" t="s">
        <v>954</v>
      </c>
    </row>
    <row r="267" spans="1:7" s="501" customFormat="1" ht="19.149999999999999" customHeight="1" x14ac:dyDescent="0.35">
      <c r="A267" s="504" t="s">
        <v>272</v>
      </c>
      <c r="B267" s="504" t="s">
        <v>272</v>
      </c>
      <c r="C267" s="504" t="s">
        <v>272</v>
      </c>
      <c r="D267" s="504" t="s">
        <v>272</v>
      </c>
      <c r="E267" s="504" t="s">
        <v>272</v>
      </c>
      <c r="F267" s="504" t="s">
        <v>752</v>
      </c>
      <c r="G267" s="505" t="s">
        <v>955</v>
      </c>
    </row>
    <row r="268" spans="1:7" s="501" customFormat="1" ht="19.149999999999999" customHeight="1" x14ac:dyDescent="0.35">
      <c r="A268" s="504" t="s">
        <v>272</v>
      </c>
      <c r="B268" s="504" t="s">
        <v>272</v>
      </c>
      <c r="C268" s="504" t="s">
        <v>272</v>
      </c>
      <c r="D268" s="504" t="s">
        <v>272</v>
      </c>
      <c r="E268" s="504" t="s">
        <v>272</v>
      </c>
      <c r="F268" s="504" t="s">
        <v>754</v>
      </c>
      <c r="G268" s="505" t="s">
        <v>956</v>
      </c>
    </row>
    <row r="269" spans="1:7" s="501" customFormat="1" ht="19.149999999999999" customHeight="1" x14ac:dyDescent="0.35">
      <c r="A269" s="504" t="s">
        <v>272</v>
      </c>
      <c r="B269" s="504" t="s">
        <v>272</v>
      </c>
      <c r="C269" s="504" t="s">
        <v>272</v>
      </c>
      <c r="D269" s="504" t="s">
        <v>272</v>
      </c>
      <c r="E269" s="504" t="s">
        <v>272</v>
      </c>
      <c r="F269" s="504" t="s">
        <v>756</v>
      </c>
      <c r="G269" s="505" t="s">
        <v>957</v>
      </c>
    </row>
    <row r="270" spans="1:7" s="501" customFormat="1" ht="19.149999999999999" customHeight="1" x14ac:dyDescent="0.35">
      <c r="A270" s="504" t="s">
        <v>272</v>
      </c>
      <c r="B270" s="504" t="s">
        <v>272</v>
      </c>
      <c r="C270" s="504" t="s">
        <v>272</v>
      </c>
      <c r="D270" s="504" t="s">
        <v>272</v>
      </c>
      <c r="E270" s="504" t="s">
        <v>760</v>
      </c>
      <c r="F270" s="504" t="s">
        <v>272</v>
      </c>
      <c r="G270" s="505" t="s">
        <v>958</v>
      </c>
    </row>
    <row r="271" spans="1:7" s="501" customFormat="1" ht="19.149999999999999" customHeight="1" x14ac:dyDescent="0.35">
      <c r="A271" s="504" t="s">
        <v>272</v>
      </c>
      <c r="B271" s="504" t="s">
        <v>272</v>
      </c>
      <c r="C271" s="504" t="s">
        <v>272</v>
      </c>
      <c r="D271" s="504" t="s">
        <v>272</v>
      </c>
      <c r="E271" s="504" t="s">
        <v>272</v>
      </c>
      <c r="F271" s="504" t="s">
        <v>762</v>
      </c>
      <c r="G271" s="505" t="s">
        <v>958</v>
      </c>
    </row>
    <row r="272" spans="1:7" s="501" customFormat="1" ht="19.149999999999999" customHeight="1" x14ac:dyDescent="0.35">
      <c r="A272" s="504" t="s">
        <v>272</v>
      </c>
      <c r="B272" s="504" t="s">
        <v>272</v>
      </c>
      <c r="C272" s="504" t="s">
        <v>272</v>
      </c>
      <c r="D272" s="504" t="s">
        <v>272</v>
      </c>
      <c r="E272" s="504" t="s">
        <v>774</v>
      </c>
      <c r="F272" s="504" t="s">
        <v>272</v>
      </c>
      <c r="G272" s="505" t="s">
        <v>959</v>
      </c>
    </row>
    <row r="273" spans="1:7" s="501" customFormat="1" ht="19.149999999999999" customHeight="1" x14ac:dyDescent="0.35">
      <c r="A273" s="504" t="s">
        <v>272</v>
      </c>
      <c r="B273" s="504" t="s">
        <v>272</v>
      </c>
      <c r="C273" s="504" t="s">
        <v>272</v>
      </c>
      <c r="D273" s="504" t="s">
        <v>272</v>
      </c>
      <c r="E273" s="504" t="s">
        <v>272</v>
      </c>
      <c r="F273" s="504" t="s">
        <v>776</v>
      </c>
      <c r="G273" s="505" t="s">
        <v>960</v>
      </c>
    </row>
    <row r="274" spans="1:7" s="501" customFormat="1" ht="19.149999999999999" customHeight="1" x14ac:dyDescent="0.35">
      <c r="A274" s="504" t="s">
        <v>272</v>
      </c>
      <c r="B274" s="504" t="s">
        <v>272</v>
      </c>
      <c r="C274" s="504" t="s">
        <v>272</v>
      </c>
      <c r="D274" s="504" t="s">
        <v>272</v>
      </c>
      <c r="E274" s="504" t="s">
        <v>272</v>
      </c>
      <c r="F274" s="504" t="s">
        <v>778</v>
      </c>
      <c r="G274" s="505" t="s">
        <v>961</v>
      </c>
    </row>
    <row r="275" spans="1:7" s="501" customFormat="1" ht="19.149999999999999" customHeight="1" x14ac:dyDescent="0.35">
      <c r="A275" s="504" t="s">
        <v>272</v>
      </c>
      <c r="B275" s="504" t="s">
        <v>272</v>
      </c>
      <c r="C275" s="504" t="s">
        <v>272</v>
      </c>
      <c r="D275" s="504" t="s">
        <v>272</v>
      </c>
      <c r="E275" s="504" t="s">
        <v>272</v>
      </c>
      <c r="F275" s="504" t="s">
        <v>780</v>
      </c>
      <c r="G275" s="505" t="s">
        <v>962</v>
      </c>
    </row>
    <row r="276" spans="1:7" s="501" customFormat="1" ht="19.149999999999999" customHeight="1" x14ac:dyDescent="0.35">
      <c r="A276" s="504" t="s">
        <v>272</v>
      </c>
      <c r="B276" s="504" t="s">
        <v>272</v>
      </c>
      <c r="C276" s="504" t="s">
        <v>272</v>
      </c>
      <c r="D276" s="504" t="s">
        <v>272</v>
      </c>
      <c r="E276" s="504" t="s">
        <v>782</v>
      </c>
      <c r="F276" s="504" t="s">
        <v>272</v>
      </c>
      <c r="G276" s="505" t="s">
        <v>963</v>
      </c>
    </row>
    <row r="277" spans="1:7" s="501" customFormat="1" ht="19.149999999999999" customHeight="1" x14ac:dyDescent="0.35">
      <c r="A277" s="504" t="s">
        <v>272</v>
      </c>
      <c r="B277" s="504" t="s">
        <v>272</v>
      </c>
      <c r="C277" s="504" t="s">
        <v>272</v>
      </c>
      <c r="D277" s="504" t="s">
        <v>272</v>
      </c>
      <c r="E277" s="504" t="s">
        <v>272</v>
      </c>
      <c r="F277" s="504" t="s">
        <v>784</v>
      </c>
      <c r="G277" s="505" t="s">
        <v>964</v>
      </c>
    </row>
    <row r="278" spans="1:7" s="501" customFormat="1" ht="19.149999999999999" customHeight="1" x14ac:dyDescent="0.35">
      <c r="A278" s="504" t="s">
        <v>272</v>
      </c>
      <c r="B278" s="504" t="s">
        <v>272</v>
      </c>
      <c r="C278" s="504" t="s">
        <v>272</v>
      </c>
      <c r="D278" s="504" t="s">
        <v>272</v>
      </c>
      <c r="E278" s="504" t="s">
        <v>272</v>
      </c>
      <c r="F278" s="504" t="s">
        <v>786</v>
      </c>
      <c r="G278" s="505" t="s">
        <v>965</v>
      </c>
    </row>
    <row r="279" spans="1:7" s="501" customFormat="1" ht="19.149999999999999" customHeight="1" x14ac:dyDescent="0.35">
      <c r="A279" s="504" t="s">
        <v>272</v>
      </c>
      <c r="B279" s="504" t="s">
        <v>272</v>
      </c>
      <c r="C279" s="504" t="s">
        <v>272</v>
      </c>
      <c r="D279" s="504" t="s">
        <v>272</v>
      </c>
      <c r="E279" s="504" t="s">
        <v>272</v>
      </c>
      <c r="F279" s="504" t="s">
        <v>788</v>
      </c>
      <c r="G279" s="505" t="s">
        <v>966</v>
      </c>
    </row>
    <row r="280" spans="1:7" s="501" customFormat="1" ht="19.149999999999999" customHeight="1" x14ac:dyDescent="0.35">
      <c r="A280" s="504" t="s">
        <v>272</v>
      </c>
      <c r="B280" s="504" t="s">
        <v>272</v>
      </c>
      <c r="C280" s="504" t="s">
        <v>272</v>
      </c>
      <c r="D280" s="504" t="s">
        <v>272</v>
      </c>
      <c r="E280" s="504" t="s">
        <v>272</v>
      </c>
      <c r="F280" s="504" t="s">
        <v>792</v>
      </c>
      <c r="G280" s="505" t="s">
        <v>967</v>
      </c>
    </row>
    <row r="281" spans="1:7" s="501" customFormat="1" ht="19.149999999999999" customHeight="1" x14ac:dyDescent="0.35">
      <c r="A281" s="504" t="s">
        <v>272</v>
      </c>
      <c r="B281" s="504" t="s">
        <v>272</v>
      </c>
      <c r="C281" s="504" t="s">
        <v>272</v>
      </c>
      <c r="D281" s="504" t="s">
        <v>272</v>
      </c>
      <c r="E281" s="504" t="s">
        <v>272</v>
      </c>
      <c r="F281" s="504" t="s">
        <v>968</v>
      </c>
      <c r="G281" s="505" t="s">
        <v>932</v>
      </c>
    </row>
    <row r="282" spans="1:7" s="501" customFormat="1" ht="19.149999999999999" customHeight="1" x14ac:dyDescent="0.35">
      <c r="A282" s="504" t="s">
        <v>272</v>
      </c>
      <c r="B282" s="504" t="s">
        <v>272</v>
      </c>
      <c r="C282" s="504" t="s">
        <v>272</v>
      </c>
      <c r="D282" s="504" t="s">
        <v>272</v>
      </c>
      <c r="E282" s="504" t="s">
        <v>794</v>
      </c>
      <c r="F282" s="504" t="s">
        <v>272</v>
      </c>
      <c r="G282" s="505" t="s">
        <v>969</v>
      </c>
    </row>
    <row r="283" spans="1:7" s="501" customFormat="1" ht="19.149999999999999" customHeight="1" x14ac:dyDescent="0.35">
      <c r="A283" s="504" t="s">
        <v>272</v>
      </c>
      <c r="B283" s="504" t="s">
        <v>272</v>
      </c>
      <c r="C283" s="504" t="s">
        <v>272</v>
      </c>
      <c r="D283" s="504" t="s">
        <v>272</v>
      </c>
      <c r="E283" s="504" t="s">
        <v>272</v>
      </c>
      <c r="F283" s="504" t="s">
        <v>853</v>
      </c>
      <c r="G283" s="505" t="s">
        <v>970</v>
      </c>
    </row>
    <row r="284" spans="1:7" s="501" customFormat="1" ht="19.149999999999999" customHeight="1" x14ac:dyDescent="0.35">
      <c r="A284" s="504" t="s">
        <v>272</v>
      </c>
      <c r="B284" s="504" t="s">
        <v>272</v>
      </c>
      <c r="C284" s="504" t="s">
        <v>272</v>
      </c>
      <c r="D284" s="504" t="s">
        <v>272</v>
      </c>
      <c r="E284" s="504" t="s">
        <v>272</v>
      </c>
      <c r="F284" s="504" t="s">
        <v>798</v>
      </c>
      <c r="G284" s="505" t="s">
        <v>971</v>
      </c>
    </row>
    <row r="285" spans="1:7" s="501" customFormat="1" ht="19.149999999999999" customHeight="1" x14ac:dyDescent="0.35">
      <c r="A285" s="504" t="s">
        <v>272</v>
      </c>
      <c r="B285" s="504" t="s">
        <v>272</v>
      </c>
      <c r="C285" s="504" t="s">
        <v>272</v>
      </c>
      <c r="D285" s="504" t="s">
        <v>272</v>
      </c>
      <c r="E285" s="504" t="s">
        <v>897</v>
      </c>
      <c r="F285" s="504" t="s">
        <v>272</v>
      </c>
      <c r="G285" s="505" t="s">
        <v>972</v>
      </c>
    </row>
    <row r="286" spans="1:7" s="501" customFormat="1" ht="19.149999999999999" customHeight="1" x14ac:dyDescent="0.35">
      <c r="A286" s="504" t="s">
        <v>272</v>
      </c>
      <c r="B286" s="504" t="s">
        <v>272</v>
      </c>
      <c r="C286" s="504" t="s">
        <v>272</v>
      </c>
      <c r="D286" s="504" t="s">
        <v>272</v>
      </c>
      <c r="E286" s="504" t="s">
        <v>272</v>
      </c>
      <c r="F286" s="504" t="s">
        <v>973</v>
      </c>
      <c r="G286" s="505" t="s">
        <v>974</v>
      </c>
    </row>
    <row r="287" spans="1:7" s="501" customFormat="1" ht="19.149999999999999" customHeight="1" x14ac:dyDescent="0.35">
      <c r="A287" s="504" t="s">
        <v>272</v>
      </c>
      <c r="B287" s="504" t="s">
        <v>272</v>
      </c>
      <c r="C287" s="504" t="s">
        <v>272</v>
      </c>
      <c r="D287" s="504" t="s">
        <v>272</v>
      </c>
      <c r="E287" s="504" t="s">
        <v>272</v>
      </c>
      <c r="F287" s="504" t="s">
        <v>899</v>
      </c>
      <c r="G287" s="505" t="s">
        <v>975</v>
      </c>
    </row>
    <row r="288" spans="1:7" s="501" customFormat="1" ht="19.149999999999999" customHeight="1" x14ac:dyDescent="0.35">
      <c r="A288" s="504" t="s">
        <v>272</v>
      </c>
      <c r="B288" s="504" t="s">
        <v>272</v>
      </c>
      <c r="C288" s="504" t="s">
        <v>272</v>
      </c>
      <c r="D288" s="504" t="s">
        <v>272</v>
      </c>
      <c r="E288" s="504" t="s">
        <v>806</v>
      </c>
      <c r="F288" s="504" t="s">
        <v>272</v>
      </c>
      <c r="G288" s="505" t="s">
        <v>976</v>
      </c>
    </row>
    <row r="289" spans="1:7" s="501" customFormat="1" ht="19.149999999999999" customHeight="1" x14ac:dyDescent="0.35">
      <c r="A289" s="504" t="s">
        <v>272</v>
      </c>
      <c r="B289" s="504" t="s">
        <v>272</v>
      </c>
      <c r="C289" s="504" t="s">
        <v>272</v>
      </c>
      <c r="D289" s="504" t="s">
        <v>272</v>
      </c>
      <c r="E289" s="504" t="s">
        <v>272</v>
      </c>
      <c r="F289" s="504" t="s">
        <v>812</v>
      </c>
      <c r="G289" s="505" t="s">
        <v>977</v>
      </c>
    </row>
    <row r="290" spans="1:7" s="501" customFormat="1" ht="19.149999999999999" customHeight="1" x14ac:dyDescent="0.35">
      <c r="A290" s="504" t="s">
        <v>272</v>
      </c>
      <c r="B290" s="504" t="s">
        <v>272</v>
      </c>
      <c r="C290" s="504" t="s">
        <v>272</v>
      </c>
      <c r="D290" s="504" t="s">
        <v>272</v>
      </c>
      <c r="E290" s="504" t="s">
        <v>272</v>
      </c>
      <c r="F290" s="504" t="s">
        <v>814</v>
      </c>
      <c r="G290" s="505" t="s">
        <v>978</v>
      </c>
    </row>
    <row r="291" spans="1:7" s="501" customFormat="1" ht="19.149999999999999" customHeight="1" x14ac:dyDescent="0.35">
      <c r="A291" s="504" t="s">
        <v>272</v>
      </c>
      <c r="B291" s="504" t="s">
        <v>272</v>
      </c>
      <c r="C291" s="504" t="s">
        <v>272</v>
      </c>
      <c r="D291" s="504" t="s">
        <v>272</v>
      </c>
      <c r="E291" s="504" t="s">
        <v>272</v>
      </c>
      <c r="F291" s="504" t="s">
        <v>816</v>
      </c>
      <c r="G291" s="505" t="s">
        <v>979</v>
      </c>
    </row>
    <row r="292" spans="1:7" s="501" customFormat="1" ht="19.149999999999999" customHeight="1" x14ac:dyDescent="0.35">
      <c r="A292" s="504" t="s">
        <v>272</v>
      </c>
      <c r="B292" s="504" t="s">
        <v>272</v>
      </c>
      <c r="C292" s="504" t="s">
        <v>272</v>
      </c>
      <c r="D292" s="504" t="s">
        <v>272</v>
      </c>
      <c r="E292" s="504" t="s">
        <v>826</v>
      </c>
      <c r="F292" s="504" t="s">
        <v>272</v>
      </c>
      <c r="G292" s="505" t="s">
        <v>980</v>
      </c>
    </row>
    <row r="293" spans="1:7" s="501" customFormat="1" ht="19.149999999999999" customHeight="1" x14ac:dyDescent="0.35">
      <c r="A293" s="504" t="s">
        <v>272</v>
      </c>
      <c r="B293" s="504" t="s">
        <v>272</v>
      </c>
      <c r="C293" s="504" t="s">
        <v>272</v>
      </c>
      <c r="D293" s="504" t="s">
        <v>272</v>
      </c>
      <c r="E293" s="504" t="s">
        <v>272</v>
      </c>
      <c r="F293" s="504" t="s">
        <v>860</v>
      </c>
      <c r="G293" s="505" t="s">
        <v>981</v>
      </c>
    </row>
    <row r="294" spans="1:7" s="501" customFormat="1" ht="19.149999999999999" customHeight="1" x14ac:dyDescent="0.35">
      <c r="A294" s="504" t="s">
        <v>272</v>
      </c>
      <c r="B294" s="504" t="s">
        <v>272</v>
      </c>
      <c r="C294" s="504" t="s">
        <v>272</v>
      </c>
      <c r="D294" s="504" t="s">
        <v>272</v>
      </c>
      <c r="E294" s="504" t="s">
        <v>272</v>
      </c>
      <c r="F294" s="504" t="s">
        <v>830</v>
      </c>
      <c r="G294" s="505" t="s">
        <v>982</v>
      </c>
    </row>
    <row r="295" spans="1:7" s="501" customFormat="1" ht="19.149999999999999" customHeight="1" x14ac:dyDescent="0.35">
      <c r="A295" s="504" t="s">
        <v>272</v>
      </c>
      <c r="B295" s="504" t="s">
        <v>272</v>
      </c>
      <c r="C295" s="504" t="s">
        <v>272</v>
      </c>
      <c r="D295" s="504" t="s">
        <v>272</v>
      </c>
      <c r="E295" s="504" t="s">
        <v>272</v>
      </c>
      <c r="F295" s="504" t="s">
        <v>832</v>
      </c>
      <c r="G295" s="505" t="s">
        <v>983</v>
      </c>
    </row>
    <row r="296" spans="1:7" s="501" customFormat="1" ht="19.149999999999999" customHeight="1" x14ac:dyDescent="0.35">
      <c r="A296" s="504" t="s">
        <v>272</v>
      </c>
      <c r="B296" s="504" t="s">
        <v>272</v>
      </c>
      <c r="C296" s="504" t="s">
        <v>272</v>
      </c>
      <c r="D296" s="504" t="s">
        <v>272</v>
      </c>
      <c r="E296" s="504" t="s">
        <v>984</v>
      </c>
      <c r="F296" s="504" t="s">
        <v>272</v>
      </c>
      <c r="G296" s="505" t="s">
        <v>985</v>
      </c>
    </row>
    <row r="297" spans="1:7" s="501" customFormat="1" ht="19.149999999999999" customHeight="1" x14ac:dyDescent="0.35">
      <c r="A297" s="504" t="s">
        <v>272</v>
      </c>
      <c r="B297" s="504" t="s">
        <v>272</v>
      </c>
      <c r="C297" s="504" t="s">
        <v>272</v>
      </c>
      <c r="D297" s="504" t="s">
        <v>272</v>
      </c>
      <c r="E297" s="504" t="s">
        <v>272</v>
      </c>
      <c r="F297" s="504" t="s">
        <v>986</v>
      </c>
      <c r="G297" s="505" t="s">
        <v>985</v>
      </c>
    </row>
    <row r="298" spans="1:7" s="501" customFormat="1" ht="19.149999999999999" customHeight="1" x14ac:dyDescent="0.35">
      <c r="A298" s="504" t="s">
        <v>272</v>
      </c>
      <c r="B298" s="504" t="s">
        <v>272</v>
      </c>
      <c r="C298" s="504" t="s">
        <v>272</v>
      </c>
      <c r="D298" s="504" t="s">
        <v>272</v>
      </c>
      <c r="E298" s="504" t="s">
        <v>834</v>
      </c>
      <c r="F298" s="504" t="s">
        <v>272</v>
      </c>
      <c r="G298" s="505" t="s">
        <v>987</v>
      </c>
    </row>
    <row r="299" spans="1:7" s="501" customFormat="1" ht="19.149999999999999" customHeight="1" x14ac:dyDescent="0.35">
      <c r="A299" s="504" t="s">
        <v>272</v>
      </c>
      <c r="B299" s="504" t="s">
        <v>272</v>
      </c>
      <c r="C299" s="504" t="s">
        <v>272</v>
      </c>
      <c r="D299" s="504" t="s">
        <v>272</v>
      </c>
      <c r="E299" s="504" t="s">
        <v>272</v>
      </c>
      <c r="F299" s="504" t="s">
        <v>836</v>
      </c>
      <c r="G299" s="505" t="s">
        <v>988</v>
      </c>
    </row>
    <row r="300" spans="1:7" s="501" customFormat="1" ht="19.149999999999999" customHeight="1" x14ac:dyDescent="0.35">
      <c r="A300" s="504" t="s">
        <v>272</v>
      </c>
      <c r="B300" s="504" t="s">
        <v>272</v>
      </c>
      <c r="C300" s="504" t="s">
        <v>272</v>
      </c>
      <c r="D300" s="504" t="s">
        <v>272</v>
      </c>
      <c r="E300" s="504" t="s">
        <v>272</v>
      </c>
      <c r="F300" s="504" t="s">
        <v>840</v>
      </c>
      <c r="G300" s="505" t="s">
        <v>989</v>
      </c>
    </row>
    <row r="301" spans="1:7" s="501" customFormat="1" ht="19.149999999999999" customHeight="1" x14ac:dyDescent="0.35">
      <c r="A301" s="504" t="s">
        <v>272</v>
      </c>
      <c r="B301" s="504" t="s">
        <v>272</v>
      </c>
      <c r="C301" s="504" t="s">
        <v>272</v>
      </c>
      <c r="D301" s="504" t="s">
        <v>272</v>
      </c>
      <c r="E301" s="504" t="s">
        <v>272</v>
      </c>
      <c r="F301" s="504" t="s">
        <v>842</v>
      </c>
      <c r="G301" s="505" t="s">
        <v>990</v>
      </c>
    </row>
    <row r="302" spans="1:7" s="501" customFormat="1" ht="19.149999999999999" customHeight="1" x14ac:dyDescent="0.35">
      <c r="A302" s="504" t="s">
        <v>272</v>
      </c>
      <c r="B302" s="504" t="s">
        <v>991</v>
      </c>
      <c r="C302" s="504" t="s">
        <v>272</v>
      </c>
      <c r="D302" s="504" t="s">
        <v>272</v>
      </c>
      <c r="E302" s="504" t="s">
        <v>272</v>
      </c>
      <c r="F302" s="504" t="s">
        <v>272</v>
      </c>
      <c r="G302" s="505" t="s">
        <v>992</v>
      </c>
    </row>
    <row r="303" spans="1:7" s="501" customFormat="1" ht="19.149999999999999" customHeight="1" x14ac:dyDescent="0.35">
      <c r="A303" s="504" t="s">
        <v>272</v>
      </c>
      <c r="B303" s="504" t="s">
        <v>272</v>
      </c>
      <c r="C303" s="504" t="s">
        <v>693</v>
      </c>
      <c r="D303" s="504" t="s">
        <v>272</v>
      </c>
      <c r="E303" s="504" t="s">
        <v>272</v>
      </c>
      <c r="F303" s="504" t="s">
        <v>272</v>
      </c>
      <c r="G303" s="505" t="s">
        <v>993</v>
      </c>
    </row>
    <row r="304" spans="1:7" s="501" customFormat="1" ht="19.149999999999999" customHeight="1" x14ac:dyDescent="0.35">
      <c r="A304" s="504" t="s">
        <v>272</v>
      </c>
      <c r="B304" s="504" t="s">
        <v>272</v>
      </c>
      <c r="C304" s="504" t="s">
        <v>272</v>
      </c>
      <c r="D304" s="504" t="s">
        <v>695</v>
      </c>
      <c r="E304" s="504" t="s">
        <v>272</v>
      </c>
      <c r="F304" s="504" t="s">
        <v>272</v>
      </c>
      <c r="G304" s="505" t="s">
        <v>993</v>
      </c>
    </row>
    <row r="305" spans="1:7" s="501" customFormat="1" ht="19.149999999999999" customHeight="1" x14ac:dyDescent="0.35">
      <c r="A305" s="504" t="s">
        <v>272</v>
      </c>
      <c r="B305" s="504" t="s">
        <v>272</v>
      </c>
      <c r="C305" s="504" t="s">
        <v>272</v>
      </c>
      <c r="D305" s="504" t="s">
        <v>272</v>
      </c>
      <c r="E305" s="504" t="s">
        <v>766</v>
      </c>
      <c r="F305" s="504" t="s">
        <v>272</v>
      </c>
      <c r="G305" s="505" t="s">
        <v>994</v>
      </c>
    </row>
    <row r="306" spans="1:7" s="501" customFormat="1" ht="19.149999999999999" customHeight="1" x14ac:dyDescent="0.35">
      <c r="A306" s="504" t="s">
        <v>272</v>
      </c>
      <c r="B306" s="504" t="s">
        <v>272</v>
      </c>
      <c r="C306" s="504" t="s">
        <v>272</v>
      </c>
      <c r="D306" s="504" t="s">
        <v>272</v>
      </c>
      <c r="E306" s="504" t="s">
        <v>272</v>
      </c>
      <c r="F306" s="504" t="s">
        <v>768</v>
      </c>
      <c r="G306" s="505" t="s">
        <v>994</v>
      </c>
    </row>
    <row r="307" spans="1:7" s="501" customFormat="1" ht="19.149999999999999" customHeight="1" x14ac:dyDescent="0.35">
      <c r="A307" s="504" t="s">
        <v>272</v>
      </c>
      <c r="B307" s="504" t="s">
        <v>272</v>
      </c>
      <c r="C307" s="504" t="s">
        <v>272</v>
      </c>
      <c r="D307" s="504" t="s">
        <v>272</v>
      </c>
      <c r="E307" s="504" t="s">
        <v>800</v>
      </c>
      <c r="F307" s="504" t="s">
        <v>272</v>
      </c>
      <c r="G307" s="505" t="s">
        <v>995</v>
      </c>
    </row>
    <row r="308" spans="1:7" s="501" customFormat="1" ht="19.149999999999999" customHeight="1" x14ac:dyDescent="0.35">
      <c r="A308" s="504" t="s">
        <v>272</v>
      </c>
      <c r="B308" s="504" t="s">
        <v>272</v>
      </c>
      <c r="C308" s="504" t="s">
        <v>272</v>
      </c>
      <c r="D308" s="504" t="s">
        <v>272</v>
      </c>
      <c r="E308" s="504" t="s">
        <v>272</v>
      </c>
      <c r="F308" s="504" t="s">
        <v>802</v>
      </c>
      <c r="G308" s="505" t="s">
        <v>996</v>
      </c>
    </row>
    <row r="309" spans="1:7" s="501" customFormat="1" ht="19.149999999999999" customHeight="1" x14ac:dyDescent="0.35">
      <c r="A309" s="504" t="s">
        <v>272</v>
      </c>
      <c r="B309" s="504" t="s">
        <v>272</v>
      </c>
      <c r="C309" s="504" t="s">
        <v>272</v>
      </c>
      <c r="D309" s="504" t="s">
        <v>272</v>
      </c>
      <c r="E309" s="504" t="s">
        <v>272</v>
      </c>
      <c r="F309" s="504" t="s">
        <v>997</v>
      </c>
      <c r="G309" s="505" t="s">
        <v>998</v>
      </c>
    </row>
    <row r="310" spans="1:7" s="501" customFormat="1" ht="19.149999999999999" customHeight="1" x14ac:dyDescent="0.35">
      <c r="A310" s="504" t="s">
        <v>272</v>
      </c>
      <c r="B310" s="504" t="s">
        <v>272</v>
      </c>
      <c r="C310" s="504" t="s">
        <v>272</v>
      </c>
      <c r="D310" s="504" t="s">
        <v>272</v>
      </c>
      <c r="E310" s="504" t="s">
        <v>272</v>
      </c>
      <c r="F310" s="504" t="s">
        <v>804</v>
      </c>
      <c r="G310" s="505" t="s">
        <v>999</v>
      </c>
    </row>
    <row r="311" spans="1:7" s="501" customFormat="1" ht="19.149999999999999" customHeight="1" x14ac:dyDescent="0.35">
      <c r="A311" s="504" t="s">
        <v>272</v>
      </c>
      <c r="B311" s="504" t="s">
        <v>272</v>
      </c>
      <c r="C311" s="504" t="s">
        <v>272</v>
      </c>
      <c r="D311" s="504" t="s">
        <v>272</v>
      </c>
      <c r="E311" s="504" t="s">
        <v>272</v>
      </c>
      <c r="F311" s="504" t="s">
        <v>858</v>
      </c>
      <c r="G311" s="505" t="s">
        <v>1000</v>
      </c>
    </row>
    <row r="312" spans="1:7" s="501" customFormat="1" ht="19.149999999999999" customHeight="1" x14ac:dyDescent="0.35">
      <c r="A312" s="504" t="s">
        <v>272</v>
      </c>
      <c r="B312" s="504" t="s">
        <v>272</v>
      </c>
      <c r="C312" s="504" t="s">
        <v>272</v>
      </c>
      <c r="D312" s="504" t="s">
        <v>272</v>
      </c>
      <c r="E312" s="504" t="s">
        <v>806</v>
      </c>
      <c r="F312" s="504" t="s">
        <v>272</v>
      </c>
      <c r="G312" s="505" t="s">
        <v>1001</v>
      </c>
    </row>
    <row r="313" spans="1:7" s="501" customFormat="1" ht="19.149999999999999" customHeight="1" x14ac:dyDescent="0.35">
      <c r="A313" s="504" t="s">
        <v>272</v>
      </c>
      <c r="B313" s="504" t="s">
        <v>272</v>
      </c>
      <c r="C313" s="504" t="s">
        <v>272</v>
      </c>
      <c r="D313" s="504" t="s">
        <v>272</v>
      </c>
      <c r="E313" s="504" t="s">
        <v>272</v>
      </c>
      <c r="F313" s="504" t="s">
        <v>816</v>
      </c>
      <c r="G313" s="505" t="s">
        <v>1002</v>
      </c>
    </row>
    <row r="314" spans="1:7" s="501" customFormat="1" ht="19.149999999999999" customHeight="1" x14ac:dyDescent="0.35">
      <c r="A314" s="504" t="s">
        <v>272</v>
      </c>
      <c r="B314" s="504" t="s">
        <v>272</v>
      </c>
      <c r="C314" s="504" t="s">
        <v>272</v>
      </c>
      <c r="D314" s="504" t="s">
        <v>272</v>
      </c>
      <c r="E314" s="504" t="s">
        <v>272</v>
      </c>
      <c r="F314" s="504" t="s">
        <v>1003</v>
      </c>
      <c r="G314" s="505" t="s">
        <v>1004</v>
      </c>
    </row>
    <row r="315" spans="1:7" s="501" customFormat="1" ht="19.149999999999999" customHeight="1" x14ac:dyDescent="0.35">
      <c r="A315" s="504" t="s">
        <v>272</v>
      </c>
      <c r="B315" s="504" t="s">
        <v>272</v>
      </c>
      <c r="C315" s="504" t="s">
        <v>272</v>
      </c>
      <c r="D315" s="504" t="s">
        <v>272</v>
      </c>
      <c r="E315" s="504" t="s">
        <v>272</v>
      </c>
      <c r="F315" s="504" t="s">
        <v>818</v>
      </c>
      <c r="G315" s="505" t="s">
        <v>1005</v>
      </c>
    </row>
    <row r="316" spans="1:7" s="501" customFormat="1" ht="19.149999999999999" customHeight="1" x14ac:dyDescent="0.35">
      <c r="A316" s="504" t="s">
        <v>272</v>
      </c>
      <c r="B316" s="504" t="s">
        <v>272</v>
      </c>
      <c r="C316" s="504" t="s">
        <v>272</v>
      </c>
      <c r="D316" s="504" t="s">
        <v>272</v>
      </c>
      <c r="E316" s="504" t="s">
        <v>820</v>
      </c>
      <c r="F316" s="504" t="s">
        <v>272</v>
      </c>
      <c r="G316" s="505" t="s">
        <v>1006</v>
      </c>
    </row>
    <row r="317" spans="1:7" s="501" customFormat="1" ht="19.149999999999999" customHeight="1" x14ac:dyDescent="0.35">
      <c r="A317" s="504" t="s">
        <v>272</v>
      </c>
      <c r="B317" s="504" t="s">
        <v>272</v>
      </c>
      <c r="C317" s="504" t="s">
        <v>272</v>
      </c>
      <c r="D317" s="504" t="s">
        <v>272</v>
      </c>
      <c r="E317" s="504" t="s">
        <v>272</v>
      </c>
      <c r="F317" s="504" t="s">
        <v>1007</v>
      </c>
      <c r="G317" s="505" t="s">
        <v>1006</v>
      </c>
    </row>
    <row r="318" spans="1:7" s="501" customFormat="1" ht="19.149999999999999" customHeight="1" x14ac:dyDescent="0.35">
      <c r="A318" s="504" t="s">
        <v>272</v>
      </c>
      <c r="B318" s="504" t="s">
        <v>272</v>
      </c>
      <c r="C318" s="504" t="s">
        <v>272</v>
      </c>
      <c r="D318" s="504" t="s">
        <v>272</v>
      </c>
      <c r="E318" s="504" t="s">
        <v>826</v>
      </c>
      <c r="F318" s="504" t="s">
        <v>272</v>
      </c>
      <c r="G318" s="505" t="s">
        <v>1008</v>
      </c>
    </row>
    <row r="319" spans="1:7" s="501" customFormat="1" ht="19.149999999999999" customHeight="1" x14ac:dyDescent="0.35">
      <c r="A319" s="504" t="s">
        <v>272</v>
      </c>
      <c r="B319" s="504" t="s">
        <v>272</v>
      </c>
      <c r="C319" s="504" t="s">
        <v>272</v>
      </c>
      <c r="D319" s="504" t="s">
        <v>272</v>
      </c>
      <c r="E319" s="504" t="s">
        <v>272</v>
      </c>
      <c r="F319" s="504" t="s">
        <v>860</v>
      </c>
      <c r="G319" s="505" t="s">
        <v>1009</v>
      </c>
    </row>
    <row r="320" spans="1:7" s="501" customFormat="1" ht="19.149999999999999" customHeight="1" x14ac:dyDescent="0.35">
      <c r="A320" s="504" t="s">
        <v>272</v>
      </c>
      <c r="B320" s="504" t="s">
        <v>272</v>
      </c>
      <c r="C320" s="504" t="s">
        <v>272</v>
      </c>
      <c r="D320" s="504" t="s">
        <v>272</v>
      </c>
      <c r="E320" s="504" t="s">
        <v>272</v>
      </c>
      <c r="F320" s="504" t="s">
        <v>828</v>
      </c>
      <c r="G320" s="505" t="s">
        <v>1010</v>
      </c>
    </row>
    <row r="321" spans="1:7" s="501" customFormat="1" ht="19.149999999999999" customHeight="1" x14ac:dyDescent="0.35">
      <c r="A321" s="504" t="s">
        <v>272</v>
      </c>
      <c r="B321" s="504" t="s">
        <v>272</v>
      </c>
      <c r="C321" s="504" t="s">
        <v>272</v>
      </c>
      <c r="D321" s="504" t="s">
        <v>272</v>
      </c>
      <c r="E321" s="504" t="s">
        <v>272</v>
      </c>
      <c r="F321" s="504" t="s">
        <v>832</v>
      </c>
      <c r="G321" s="505" t="s">
        <v>1011</v>
      </c>
    </row>
    <row r="322" spans="1:7" s="501" customFormat="1" ht="19.149999999999999" customHeight="1" x14ac:dyDescent="0.35">
      <c r="A322" s="504" t="s">
        <v>272</v>
      </c>
      <c r="B322" s="504" t="s">
        <v>272</v>
      </c>
      <c r="C322" s="504" t="s">
        <v>724</v>
      </c>
      <c r="D322" s="504" t="s">
        <v>272</v>
      </c>
      <c r="E322" s="504" t="s">
        <v>272</v>
      </c>
      <c r="F322" s="504" t="s">
        <v>272</v>
      </c>
      <c r="G322" s="505" t="s">
        <v>1012</v>
      </c>
    </row>
    <row r="323" spans="1:7" s="501" customFormat="1" ht="19.149999999999999" customHeight="1" x14ac:dyDescent="0.35">
      <c r="A323" s="504" t="s">
        <v>272</v>
      </c>
      <c r="B323" s="504" t="s">
        <v>272</v>
      </c>
      <c r="C323" s="504" t="s">
        <v>272</v>
      </c>
      <c r="D323" s="504" t="s">
        <v>726</v>
      </c>
      <c r="E323" s="504" t="s">
        <v>272</v>
      </c>
      <c r="F323" s="504" t="s">
        <v>272</v>
      </c>
      <c r="G323" s="505" t="s">
        <v>1012</v>
      </c>
    </row>
    <row r="324" spans="1:7" s="501" customFormat="1" ht="19.149999999999999" customHeight="1" x14ac:dyDescent="0.35">
      <c r="A324" s="504" t="s">
        <v>272</v>
      </c>
      <c r="B324" s="504" t="s">
        <v>272</v>
      </c>
      <c r="C324" s="504" t="s">
        <v>272</v>
      </c>
      <c r="D324" s="504" t="s">
        <v>272</v>
      </c>
      <c r="E324" s="504" t="s">
        <v>727</v>
      </c>
      <c r="F324" s="504" t="s">
        <v>272</v>
      </c>
      <c r="G324" s="505" t="s">
        <v>1013</v>
      </c>
    </row>
    <row r="325" spans="1:7" s="501" customFormat="1" ht="19.149999999999999" customHeight="1" x14ac:dyDescent="0.35">
      <c r="A325" s="504" t="s">
        <v>272</v>
      </c>
      <c r="B325" s="504" t="s">
        <v>272</v>
      </c>
      <c r="C325" s="504" t="s">
        <v>272</v>
      </c>
      <c r="D325" s="504" t="s">
        <v>272</v>
      </c>
      <c r="E325" s="504" t="s">
        <v>272</v>
      </c>
      <c r="F325" s="504" t="s">
        <v>729</v>
      </c>
      <c r="G325" s="505" t="s">
        <v>1013</v>
      </c>
    </row>
    <row r="326" spans="1:7" s="501" customFormat="1" ht="19.149999999999999" customHeight="1" x14ac:dyDescent="0.35">
      <c r="A326" s="504" t="s">
        <v>272</v>
      </c>
      <c r="B326" s="504" t="s">
        <v>272</v>
      </c>
      <c r="C326" s="504" t="s">
        <v>272</v>
      </c>
      <c r="D326" s="504" t="s">
        <v>272</v>
      </c>
      <c r="E326" s="504" t="s">
        <v>733</v>
      </c>
      <c r="F326" s="504" t="s">
        <v>272</v>
      </c>
      <c r="G326" s="505" t="s">
        <v>1014</v>
      </c>
    </row>
    <row r="327" spans="1:7" s="501" customFormat="1" ht="19.149999999999999" customHeight="1" x14ac:dyDescent="0.35">
      <c r="A327" s="504" t="s">
        <v>272</v>
      </c>
      <c r="B327" s="504" t="s">
        <v>272</v>
      </c>
      <c r="C327" s="504" t="s">
        <v>272</v>
      </c>
      <c r="D327" s="504" t="s">
        <v>272</v>
      </c>
      <c r="E327" s="504" t="s">
        <v>272</v>
      </c>
      <c r="F327" s="504" t="s">
        <v>735</v>
      </c>
      <c r="G327" s="505" t="s">
        <v>1015</v>
      </c>
    </row>
    <row r="328" spans="1:7" s="501" customFormat="1" ht="19.149999999999999" customHeight="1" x14ac:dyDescent="0.35">
      <c r="A328" s="504" t="s">
        <v>272</v>
      </c>
      <c r="B328" s="504" t="s">
        <v>272</v>
      </c>
      <c r="C328" s="504" t="s">
        <v>272</v>
      </c>
      <c r="D328" s="504" t="s">
        <v>272</v>
      </c>
      <c r="E328" s="504" t="s">
        <v>272</v>
      </c>
      <c r="F328" s="504" t="s">
        <v>737</v>
      </c>
      <c r="G328" s="505" t="s">
        <v>1016</v>
      </c>
    </row>
    <row r="329" spans="1:7" s="501" customFormat="1" ht="19.149999999999999" customHeight="1" x14ac:dyDescent="0.35">
      <c r="A329" s="504" t="s">
        <v>272</v>
      </c>
      <c r="B329" s="504" t="s">
        <v>272</v>
      </c>
      <c r="C329" s="504" t="s">
        <v>272</v>
      </c>
      <c r="D329" s="504" t="s">
        <v>272</v>
      </c>
      <c r="E329" s="504" t="s">
        <v>272</v>
      </c>
      <c r="F329" s="504" t="s">
        <v>745</v>
      </c>
      <c r="G329" s="505" t="s">
        <v>1017</v>
      </c>
    </row>
    <row r="330" spans="1:7" s="501" customFormat="1" ht="19.149999999999999" customHeight="1" x14ac:dyDescent="0.35">
      <c r="A330" s="504" t="s">
        <v>272</v>
      </c>
      <c r="B330" s="504" t="s">
        <v>272</v>
      </c>
      <c r="C330" s="504" t="s">
        <v>272</v>
      </c>
      <c r="D330" s="504" t="s">
        <v>272</v>
      </c>
      <c r="E330" s="504" t="s">
        <v>747</v>
      </c>
      <c r="F330" s="504" t="s">
        <v>272</v>
      </c>
      <c r="G330" s="505" t="s">
        <v>1018</v>
      </c>
    </row>
    <row r="331" spans="1:7" s="501" customFormat="1" ht="19.149999999999999" customHeight="1" x14ac:dyDescent="0.35">
      <c r="A331" s="504" t="s">
        <v>272</v>
      </c>
      <c r="B331" s="504" t="s">
        <v>272</v>
      </c>
      <c r="C331" s="504" t="s">
        <v>272</v>
      </c>
      <c r="D331" s="504" t="s">
        <v>272</v>
      </c>
      <c r="E331" s="504" t="s">
        <v>272</v>
      </c>
      <c r="F331" s="504" t="s">
        <v>749</v>
      </c>
      <c r="G331" s="505" t="s">
        <v>1018</v>
      </c>
    </row>
    <row r="332" spans="1:7" s="501" customFormat="1" ht="19.149999999999999" customHeight="1" x14ac:dyDescent="0.35">
      <c r="A332" s="504" t="s">
        <v>272</v>
      </c>
      <c r="B332" s="504" t="s">
        <v>272</v>
      </c>
      <c r="C332" s="504" t="s">
        <v>272</v>
      </c>
      <c r="D332" s="504" t="s">
        <v>272</v>
      </c>
      <c r="E332" s="504" t="s">
        <v>750</v>
      </c>
      <c r="F332" s="504" t="s">
        <v>272</v>
      </c>
      <c r="G332" s="505" t="s">
        <v>1019</v>
      </c>
    </row>
    <row r="333" spans="1:7" s="501" customFormat="1" ht="19.149999999999999" customHeight="1" x14ac:dyDescent="0.35">
      <c r="A333" s="504" t="s">
        <v>272</v>
      </c>
      <c r="B333" s="504" t="s">
        <v>272</v>
      </c>
      <c r="C333" s="504" t="s">
        <v>272</v>
      </c>
      <c r="D333" s="504" t="s">
        <v>272</v>
      </c>
      <c r="E333" s="504" t="s">
        <v>272</v>
      </c>
      <c r="F333" s="504" t="s">
        <v>752</v>
      </c>
      <c r="G333" s="505" t="s">
        <v>1020</v>
      </c>
    </row>
    <row r="334" spans="1:7" s="501" customFormat="1" ht="19.149999999999999" customHeight="1" x14ac:dyDescent="0.35">
      <c r="A334" s="504" t="s">
        <v>272</v>
      </c>
      <c r="B334" s="504" t="s">
        <v>272</v>
      </c>
      <c r="C334" s="504" t="s">
        <v>272</v>
      </c>
      <c r="D334" s="504" t="s">
        <v>272</v>
      </c>
      <c r="E334" s="504" t="s">
        <v>272</v>
      </c>
      <c r="F334" s="504" t="s">
        <v>754</v>
      </c>
      <c r="G334" s="505" t="s">
        <v>1021</v>
      </c>
    </row>
    <row r="335" spans="1:7" s="501" customFormat="1" ht="19.149999999999999" customHeight="1" x14ac:dyDescent="0.35">
      <c r="A335" s="504" t="s">
        <v>272</v>
      </c>
      <c r="B335" s="504" t="s">
        <v>272</v>
      </c>
      <c r="C335" s="504" t="s">
        <v>272</v>
      </c>
      <c r="D335" s="504" t="s">
        <v>272</v>
      </c>
      <c r="E335" s="504" t="s">
        <v>272</v>
      </c>
      <c r="F335" s="504" t="s">
        <v>756</v>
      </c>
      <c r="G335" s="505" t="s">
        <v>1022</v>
      </c>
    </row>
    <row r="336" spans="1:7" s="501" customFormat="1" ht="19.149999999999999" customHeight="1" x14ac:dyDescent="0.35">
      <c r="A336" s="504" t="s">
        <v>272</v>
      </c>
      <c r="B336" s="504" t="s">
        <v>272</v>
      </c>
      <c r="C336" s="504" t="s">
        <v>272</v>
      </c>
      <c r="D336" s="504" t="s">
        <v>272</v>
      </c>
      <c r="E336" s="504" t="s">
        <v>760</v>
      </c>
      <c r="F336" s="504" t="s">
        <v>272</v>
      </c>
      <c r="G336" s="505" t="s">
        <v>1023</v>
      </c>
    </row>
    <row r="337" spans="1:7" s="501" customFormat="1" ht="19.149999999999999" customHeight="1" x14ac:dyDescent="0.35">
      <c r="A337" s="504" t="s">
        <v>272</v>
      </c>
      <c r="B337" s="504" t="s">
        <v>272</v>
      </c>
      <c r="C337" s="504" t="s">
        <v>272</v>
      </c>
      <c r="D337" s="504" t="s">
        <v>272</v>
      </c>
      <c r="E337" s="504" t="s">
        <v>272</v>
      </c>
      <c r="F337" s="504" t="s">
        <v>762</v>
      </c>
      <c r="G337" s="505" t="s">
        <v>1023</v>
      </c>
    </row>
    <row r="338" spans="1:7" s="501" customFormat="1" ht="19.149999999999999" customHeight="1" x14ac:dyDescent="0.35">
      <c r="A338" s="504" t="s">
        <v>272</v>
      </c>
      <c r="B338" s="504" t="s">
        <v>272</v>
      </c>
      <c r="C338" s="504" t="s">
        <v>272</v>
      </c>
      <c r="D338" s="504" t="s">
        <v>272</v>
      </c>
      <c r="E338" s="504" t="s">
        <v>774</v>
      </c>
      <c r="F338" s="504" t="s">
        <v>272</v>
      </c>
      <c r="G338" s="505" t="s">
        <v>1024</v>
      </c>
    </row>
    <row r="339" spans="1:7" s="501" customFormat="1" ht="19.149999999999999" customHeight="1" x14ac:dyDescent="0.35">
      <c r="A339" s="504" t="s">
        <v>272</v>
      </c>
      <c r="B339" s="504" t="s">
        <v>272</v>
      </c>
      <c r="C339" s="504" t="s">
        <v>272</v>
      </c>
      <c r="D339" s="504" t="s">
        <v>272</v>
      </c>
      <c r="E339" s="504" t="s">
        <v>272</v>
      </c>
      <c r="F339" s="504" t="s">
        <v>776</v>
      </c>
      <c r="G339" s="505" t="s">
        <v>1024</v>
      </c>
    </row>
    <row r="340" spans="1:7" s="501" customFormat="1" ht="19.149999999999999" customHeight="1" x14ac:dyDescent="0.35">
      <c r="A340" s="504" t="s">
        <v>272</v>
      </c>
      <c r="B340" s="504" t="s">
        <v>272</v>
      </c>
      <c r="C340" s="504" t="s">
        <v>272</v>
      </c>
      <c r="D340" s="504" t="s">
        <v>272</v>
      </c>
      <c r="E340" s="504" t="s">
        <v>782</v>
      </c>
      <c r="F340" s="504" t="s">
        <v>272</v>
      </c>
      <c r="G340" s="505" t="s">
        <v>1025</v>
      </c>
    </row>
    <row r="341" spans="1:7" s="501" customFormat="1" ht="19.149999999999999" customHeight="1" x14ac:dyDescent="0.35">
      <c r="A341" s="504" t="s">
        <v>272</v>
      </c>
      <c r="B341" s="504" t="s">
        <v>272</v>
      </c>
      <c r="C341" s="504" t="s">
        <v>272</v>
      </c>
      <c r="D341" s="504" t="s">
        <v>272</v>
      </c>
      <c r="E341" s="504" t="s">
        <v>272</v>
      </c>
      <c r="F341" s="504" t="s">
        <v>790</v>
      </c>
      <c r="G341" s="505" t="s">
        <v>1026</v>
      </c>
    </row>
    <row r="342" spans="1:7" s="501" customFormat="1" ht="19.149999999999999" customHeight="1" x14ac:dyDescent="0.35">
      <c r="A342" s="504" t="s">
        <v>272</v>
      </c>
      <c r="B342" s="504" t="s">
        <v>272</v>
      </c>
      <c r="C342" s="504" t="s">
        <v>272</v>
      </c>
      <c r="D342" s="504" t="s">
        <v>272</v>
      </c>
      <c r="E342" s="504" t="s">
        <v>272</v>
      </c>
      <c r="F342" s="504" t="s">
        <v>792</v>
      </c>
      <c r="G342" s="505" t="s">
        <v>1027</v>
      </c>
    </row>
    <row r="343" spans="1:7" s="501" customFormat="1" ht="19.149999999999999" customHeight="1" x14ac:dyDescent="0.35">
      <c r="A343" s="504" t="s">
        <v>272</v>
      </c>
      <c r="B343" s="504" t="s">
        <v>272</v>
      </c>
      <c r="C343" s="504" t="s">
        <v>272</v>
      </c>
      <c r="D343" s="504" t="s">
        <v>272</v>
      </c>
      <c r="E343" s="504" t="s">
        <v>794</v>
      </c>
      <c r="F343" s="504" t="s">
        <v>272</v>
      </c>
      <c r="G343" s="505" t="s">
        <v>1028</v>
      </c>
    </row>
    <row r="344" spans="1:7" s="501" customFormat="1" ht="19.149999999999999" customHeight="1" x14ac:dyDescent="0.35">
      <c r="A344" s="504" t="s">
        <v>272</v>
      </c>
      <c r="B344" s="504" t="s">
        <v>272</v>
      </c>
      <c r="C344" s="504" t="s">
        <v>272</v>
      </c>
      <c r="D344" s="504" t="s">
        <v>272</v>
      </c>
      <c r="E344" s="504" t="s">
        <v>272</v>
      </c>
      <c r="F344" s="504" t="s">
        <v>798</v>
      </c>
      <c r="G344" s="505" t="s">
        <v>1028</v>
      </c>
    </row>
    <row r="345" spans="1:7" s="501" customFormat="1" ht="19.149999999999999" customHeight="1" x14ac:dyDescent="0.35">
      <c r="A345" s="504" t="s">
        <v>272</v>
      </c>
      <c r="B345" s="504" t="s">
        <v>272</v>
      </c>
      <c r="C345" s="504" t="s">
        <v>272</v>
      </c>
      <c r="D345" s="504" t="s">
        <v>272</v>
      </c>
      <c r="E345" s="504" t="s">
        <v>800</v>
      </c>
      <c r="F345" s="504" t="s">
        <v>272</v>
      </c>
      <c r="G345" s="505" t="s">
        <v>1029</v>
      </c>
    </row>
    <row r="346" spans="1:7" s="501" customFormat="1" ht="19.149999999999999" customHeight="1" x14ac:dyDescent="0.35">
      <c r="A346" s="504" t="s">
        <v>272</v>
      </c>
      <c r="B346" s="504" t="s">
        <v>272</v>
      </c>
      <c r="C346" s="504" t="s">
        <v>272</v>
      </c>
      <c r="D346" s="504" t="s">
        <v>272</v>
      </c>
      <c r="E346" s="504" t="s">
        <v>272</v>
      </c>
      <c r="F346" s="504" t="s">
        <v>802</v>
      </c>
      <c r="G346" s="505" t="s">
        <v>1029</v>
      </c>
    </row>
    <row r="347" spans="1:7" s="501" customFormat="1" ht="19.149999999999999" customHeight="1" x14ac:dyDescent="0.35">
      <c r="A347" s="504" t="s">
        <v>272</v>
      </c>
      <c r="B347" s="504" t="s">
        <v>272</v>
      </c>
      <c r="C347" s="504" t="s">
        <v>272</v>
      </c>
      <c r="D347" s="504" t="s">
        <v>272</v>
      </c>
      <c r="E347" s="504" t="s">
        <v>806</v>
      </c>
      <c r="F347" s="504" t="s">
        <v>272</v>
      </c>
      <c r="G347" s="505" t="s">
        <v>1030</v>
      </c>
    </row>
    <row r="348" spans="1:7" s="501" customFormat="1" ht="19.149999999999999" customHeight="1" x14ac:dyDescent="0.35">
      <c r="A348" s="504" t="s">
        <v>272</v>
      </c>
      <c r="B348" s="504" t="s">
        <v>272</v>
      </c>
      <c r="C348" s="504" t="s">
        <v>272</v>
      </c>
      <c r="D348" s="504" t="s">
        <v>272</v>
      </c>
      <c r="E348" s="504" t="s">
        <v>272</v>
      </c>
      <c r="F348" s="504" t="s">
        <v>812</v>
      </c>
      <c r="G348" s="505" t="s">
        <v>1030</v>
      </c>
    </row>
    <row r="349" spans="1:7" s="501" customFormat="1" ht="19.149999999999999" customHeight="1" x14ac:dyDescent="0.35">
      <c r="A349" s="504" t="s">
        <v>272</v>
      </c>
      <c r="B349" s="504" t="s">
        <v>272</v>
      </c>
      <c r="C349" s="504" t="s">
        <v>272</v>
      </c>
      <c r="D349" s="504" t="s">
        <v>272</v>
      </c>
      <c r="E349" s="504" t="s">
        <v>826</v>
      </c>
      <c r="F349" s="504" t="s">
        <v>272</v>
      </c>
      <c r="G349" s="505" t="s">
        <v>1031</v>
      </c>
    </row>
    <row r="350" spans="1:7" s="501" customFormat="1" ht="19.149999999999999" customHeight="1" x14ac:dyDescent="0.35">
      <c r="A350" s="504" t="s">
        <v>272</v>
      </c>
      <c r="B350" s="504" t="s">
        <v>272</v>
      </c>
      <c r="C350" s="504" t="s">
        <v>272</v>
      </c>
      <c r="D350" s="504" t="s">
        <v>272</v>
      </c>
      <c r="E350" s="504" t="s">
        <v>272</v>
      </c>
      <c r="F350" s="504" t="s">
        <v>860</v>
      </c>
      <c r="G350" s="505" t="s">
        <v>1032</v>
      </c>
    </row>
    <row r="351" spans="1:7" s="501" customFormat="1" ht="19.149999999999999" customHeight="1" x14ac:dyDescent="0.35">
      <c r="A351" s="504" t="s">
        <v>272</v>
      </c>
      <c r="B351" s="504" t="s">
        <v>272</v>
      </c>
      <c r="C351" s="504" t="s">
        <v>272</v>
      </c>
      <c r="D351" s="504" t="s">
        <v>272</v>
      </c>
      <c r="E351" s="504" t="s">
        <v>272</v>
      </c>
      <c r="F351" s="504" t="s">
        <v>830</v>
      </c>
      <c r="G351" s="505" t="s">
        <v>1033</v>
      </c>
    </row>
    <row r="352" spans="1:7" s="501" customFormat="1" ht="19.149999999999999" customHeight="1" x14ac:dyDescent="0.35">
      <c r="A352" s="504" t="s">
        <v>272</v>
      </c>
      <c r="B352" s="504" t="s">
        <v>272</v>
      </c>
      <c r="C352" s="504" t="s">
        <v>272</v>
      </c>
      <c r="D352" s="504" t="s">
        <v>272</v>
      </c>
      <c r="E352" s="504" t="s">
        <v>834</v>
      </c>
      <c r="F352" s="504" t="s">
        <v>272</v>
      </c>
      <c r="G352" s="505" t="s">
        <v>1034</v>
      </c>
    </row>
    <row r="353" spans="1:7" s="501" customFormat="1" ht="19.149999999999999" customHeight="1" x14ac:dyDescent="0.35">
      <c r="A353" s="504" t="s">
        <v>272</v>
      </c>
      <c r="B353" s="504" t="s">
        <v>272</v>
      </c>
      <c r="C353" s="504" t="s">
        <v>272</v>
      </c>
      <c r="D353" s="504" t="s">
        <v>272</v>
      </c>
      <c r="E353" s="504" t="s">
        <v>272</v>
      </c>
      <c r="F353" s="504" t="s">
        <v>836</v>
      </c>
      <c r="G353" s="505" t="s">
        <v>1035</v>
      </c>
    </row>
    <row r="354" spans="1:7" s="501" customFormat="1" ht="19.149999999999999" customHeight="1" x14ac:dyDescent="0.35">
      <c r="A354" s="504" t="s">
        <v>272</v>
      </c>
      <c r="B354" s="504" t="s">
        <v>272</v>
      </c>
      <c r="C354" s="504" t="s">
        <v>272</v>
      </c>
      <c r="D354" s="504" t="s">
        <v>272</v>
      </c>
      <c r="E354" s="504" t="s">
        <v>272</v>
      </c>
      <c r="F354" s="504" t="s">
        <v>842</v>
      </c>
      <c r="G354" s="505" t="s">
        <v>1036</v>
      </c>
    </row>
    <row r="355" spans="1:7" s="501" customFormat="1" ht="19.149999999999999" customHeight="1" x14ac:dyDescent="0.35">
      <c r="A355" s="504" t="s">
        <v>272</v>
      </c>
      <c r="B355" s="504" t="s">
        <v>1037</v>
      </c>
      <c r="C355" s="504" t="s">
        <v>272</v>
      </c>
      <c r="D355" s="504" t="s">
        <v>272</v>
      </c>
      <c r="E355" s="504" t="s">
        <v>272</v>
      </c>
      <c r="F355" s="504" t="s">
        <v>272</v>
      </c>
      <c r="G355" s="505" t="s">
        <v>1038</v>
      </c>
    </row>
    <row r="356" spans="1:7" s="501" customFormat="1" ht="19.149999999999999" customHeight="1" x14ac:dyDescent="0.35">
      <c r="A356" s="504" t="s">
        <v>272</v>
      </c>
      <c r="B356" s="504" t="s">
        <v>272</v>
      </c>
      <c r="C356" s="504" t="s">
        <v>652</v>
      </c>
      <c r="D356" s="504" t="s">
        <v>272</v>
      </c>
      <c r="E356" s="504" t="s">
        <v>272</v>
      </c>
      <c r="F356" s="504" t="s">
        <v>272</v>
      </c>
      <c r="G356" s="505" t="s">
        <v>1039</v>
      </c>
    </row>
    <row r="357" spans="1:7" s="501" customFormat="1" ht="19.149999999999999" customHeight="1" x14ac:dyDescent="0.35">
      <c r="A357" s="504" t="s">
        <v>272</v>
      </c>
      <c r="B357" s="504" t="s">
        <v>272</v>
      </c>
      <c r="C357" s="504" t="s">
        <v>272</v>
      </c>
      <c r="D357" s="504" t="s">
        <v>654</v>
      </c>
      <c r="E357" s="504" t="s">
        <v>272</v>
      </c>
      <c r="F357" s="504" t="s">
        <v>272</v>
      </c>
      <c r="G357" s="505" t="s">
        <v>1040</v>
      </c>
    </row>
    <row r="358" spans="1:7" s="501" customFormat="1" ht="19.149999999999999" customHeight="1" x14ac:dyDescent="0.35">
      <c r="A358" s="504" t="s">
        <v>272</v>
      </c>
      <c r="B358" s="504" t="s">
        <v>272</v>
      </c>
      <c r="C358" s="504" t="s">
        <v>272</v>
      </c>
      <c r="D358" s="504" t="s">
        <v>272</v>
      </c>
      <c r="E358" s="504" t="s">
        <v>727</v>
      </c>
      <c r="F358" s="504" t="s">
        <v>272</v>
      </c>
      <c r="G358" s="505" t="s">
        <v>1041</v>
      </c>
    </row>
    <row r="359" spans="1:7" s="501" customFormat="1" ht="19.149999999999999" customHeight="1" x14ac:dyDescent="0.35">
      <c r="A359" s="504" t="s">
        <v>272</v>
      </c>
      <c r="B359" s="504" t="s">
        <v>272</v>
      </c>
      <c r="C359" s="504" t="s">
        <v>272</v>
      </c>
      <c r="D359" s="504" t="s">
        <v>272</v>
      </c>
      <c r="E359" s="504" t="s">
        <v>272</v>
      </c>
      <c r="F359" s="504" t="s">
        <v>729</v>
      </c>
      <c r="G359" s="505" t="s">
        <v>1041</v>
      </c>
    </row>
    <row r="360" spans="1:7" s="501" customFormat="1" ht="19.149999999999999" customHeight="1" x14ac:dyDescent="0.35">
      <c r="A360" s="504" t="s">
        <v>272</v>
      </c>
      <c r="B360" s="504" t="s">
        <v>272</v>
      </c>
      <c r="C360" s="504" t="s">
        <v>272</v>
      </c>
      <c r="D360" s="504" t="s">
        <v>272</v>
      </c>
      <c r="E360" s="504" t="s">
        <v>733</v>
      </c>
      <c r="F360" s="504" t="s">
        <v>272</v>
      </c>
      <c r="G360" s="505" t="s">
        <v>1042</v>
      </c>
    </row>
    <row r="361" spans="1:7" s="501" customFormat="1" ht="19.149999999999999" customHeight="1" x14ac:dyDescent="0.35">
      <c r="A361" s="504" t="s">
        <v>272</v>
      </c>
      <c r="B361" s="504" t="s">
        <v>272</v>
      </c>
      <c r="C361" s="504" t="s">
        <v>272</v>
      </c>
      <c r="D361" s="504" t="s">
        <v>272</v>
      </c>
      <c r="E361" s="504" t="s">
        <v>272</v>
      </c>
      <c r="F361" s="504" t="s">
        <v>735</v>
      </c>
      <c r="G361" s="505" t="s">
        <v>1043</v>
      </c>
    </row>
    <row r="362" spans="1:7" s="501" customFormat="1" ht="19.149999999999999" customHeight="1" x14ac:dyDescent="0.35">
      <c r="A362" s="504" t="s">
        <v>272</v>
      </c>
      <c r="B362" s="504" t="s">
        <v>272</v>
      </c>
      <c r="C362" s="504" t="s">
        <v>272</v>
      </c>
      <c r="D362" s="504" t="s">
        <v>272</v>
      </c>
      <c r="E362" s="504" t="s">
        <v>272</v>
      </c>
      <c r="F362" s="504" t="s">
        <v>737</v>
      </c>
      <c r="G362" s="505" t="s">
        <v>1044</v>
      </c>
    </row>
    <row r="363" spans="1:7" s="501" customFormat="1" ht="19.149999999999999" customHeight="1" x14ac:dyDescent="0.35">
      <c r="A363" s="504" t="s">
        <v>272</v>
      </c>
      <c r="B363" s="504" t="s">
        <v>272</v>
      </c>
      <c r="C363" s="504" t="s">
        <v>272</v>
      </c>
      <c r="D363" s="504" t="s">
        <v>272</v>
      </c>
      <c r="E363" s="504" t="s">
        <v>272</v>
      </c>
      <c r="F363" s="504" t="s">
        <v>1045</v>
      </c>
      <c r="G363" s="505" t="s">
        <v>1046</v>
      </c>
    </row>
    <row r="364" spans="1:7" s="501" customFormat="1" ht="19.149999999999999" customHeight="1" x14ac:dyDescent="0.35">
      <c r="A364" s="504" t="s">
        <v>272</v>
      </c>
      <c r="B364" s="504" t="s">
        <v>272</v>
      </c>
      <c r="C364" s="504" t="s">
        <v>272</v>
      </c>
      <c r="D364" s="504" t="s">
        <v>272</v>
      </c>
      <c r="E364" s="504" t="s">
        <v>272</v>
      </c>
      <c r="F364" s="504" t="s">
        <v>1047</v>
      </c>
      <c r="G364" s="505" t="s">
        <v>1048</v>
      </c>
    </row>
    <row r="365" spans="1:7" s="501" customFormat="1" ht="19.149999999999999" customHeight="1" x14ac:dyDescent="0.35">
      <c r="A365" s="504" t="s">
        <v>272</v>
      </c>
      <c r="B365" s="504" t="s">
        <v>272</v>
      </c>
      <c r="C365" s="504" t="s">
        <v>272</v>
      </c>
      <c r="D365" s="504" t="s">
        <v>272</v>
      </c>
      <c r="E365" s="504" t="s">
        <v>272</v>
      </c>
      <c r="F365" s="504" t="s">
        <v>743</v>
      </c>
      <c r="G365" s="505" t="s">
        <v>1049</v>
      </c>
    </row>
    <row r="366" spans="1:7" s="501" customFormat="1" ht="19.149999999999999" customHeight="1" x14ac:dyDescent="0.35">
      <c r="A366" s="504" t="s">
        <v>272</v>
      </c>
      <c r="B366" s="504" t="s">
        <v>272</v>
      </c>
      <c r="C366" s="504" t="s">
        <v>272</v>
      </c>
      <c r="D366" s="504" t="s">
        <v>272</v>
      </c>
      <c r="E366" s="504" t="s">
        <v>272</v>
      </c>
      <c r="F366" s="504" t="s">
        <v>1050</v>
      </c>
      <c r="G366" s="505" t="s">
        <v>1051</v>
      </c>
    </row>
    <row r="367" spans="1:7" s="501" customFormat="1" ht="19.149999999999999" customHeight="1" x14ac:dyDescent="0.35">
      <c r="A367" s="504" t="s">
        <v>272</v>
      </c>
      <c r="B367" s="504" t="s">
        <v>272</v>
      </c>
      <c r="C367" s="504" t="s">
        <v>272</v>
      </c>
      <c r="D367" s="504" t="s">
        <v>272</v>
      </c>
      <c r="E367" s="504" t="s">
        <v>1052</v>
      </c>
      <c r="F367" s="504" t="s">
        <v>272</v>
      </c>
      <c r="G367" s="505" t="s">
        <v>1053</v>
      </c>
    </row>
    <row r="368" spans="1:7" s="501" customFormat="1" ht="19.149999999999999" customHeight="1" x14ac:dyDescent="0.35">
      <c r="A368" s="504" t="s">
        <v>272</v>
      </c>
      <c r="B368" s="504" t="s">
        <v>272</v>
      </c>
      <c r="C368" s="504" t="s">
        <v>272</v>
      </c>
      <c r="D368" s="504" t="s">
        <v>272</v>
      </c>
      <c r="E368" s="504" t="s">
        <v>272</v>
      </c>
      <c r="F368" s="504" t="s">
        <v>1054</v>
      </c>
      <c r="G368" s="505" t="s">
        <v>1053</v>
      </c>
    </row>
    <row r="369" spans="1:7" s="501" customFormat="1" ht="19.149999999999999" customHeight="1" x14ac:dyDescent="0.35">
      <c r="A369" s="504" t="s">
        <v>272</v>
      </c>
      <c r="B369" s="504" t="s">
        <v>272</v>
      </c>
      <c r="C369" s="504" t="s">
        <v>272</v>
      </c>
      <c r="D369" s="504" t="s">
        <v>272</v>
      </c>
      <c r="E369" s="504" t="s">
        <v>747</v>
      </c>
      <c r="F369" s="504" t="s">
        <v>272</v>
      </c>
      <c r="G369" s="505" t="s">
        <v>1055</v>
      </c>
    </row>
    <row r="370" spans="1:7" s="501" customFormat="1" ht="19.149999999999999" customHeight="1" x14ac:dyDescent="0.35">
      <c r="A370" s="504" t="s">
        <v>272</v>
      </c>
      <c r="B370" s="504" t="s">
        <v>272</v>
      </c>
      <c r="C370" s="504" t="s">
        <v>272</v>
      </c>
      <c r="D370" s="504" t="s">
        <v>272</v>
      </c>
      <c r="E370" s="504" t="s">
        <v>272</v>
      </c>
      <c r="F370" s="504" t="s">
        <v>749</v>
      </c>
      <c r="G370" s="505" t="s">
        <v>1056</v>
      </c>
    </row>
    <row r="371" spans="1:7" s="501" customFormat="1" ht="19.149999999999999" customHeight="1" x14ac:dyDescent="0.35">
      <c r="A371" s="504" t="s">
        <v>272</v>
      </c>
      <c r="B371" s="504" t="s">
        <v>272</v>
      </c>
      <c r="C371" s="504" t="s">
        <v>272</v>
      </c>
      <c r="D371" s="504" t="s">
        <v>272</v>
      </c>
      <c r="E371" s="504" t="s">
        <v>272</v>
      </c>
      <c r="F371" s="504" t="s">
        <v>1057</v>
      </c>
      <c r="G371" s="505" t="s">
        <v>1058</v>
      </c>
    </row>
    <row r="372" spans="1:7" s="501" customFormat="1" ht="19.149999999999999" customHeight="1" x14ac:dyDescent="0.35">
      <c r="A372" s="504" t="s">
        <v>272</v>
      </c>
      <c r="B372" s="504" t="s">
        <v>272</v>
      </c>
      <c r="C372" s="504" t="s">
        <v>272</v>
      </c>
      <c r="D372" s="504" t="s">
        <v>272</v>
      </c>
      <c r="E372" s="504" t="s">
        <v>1059</v>
      </c>
      <c r="F372" s="504" t="s">
        <v>272</v>
      </c>
      <c r="G372" s="505" t="s">
        <v>1060</v>
      </c>
    </row>
    <row r="373" spans="1:7" s="501" customFormat="1" ht="19.149999999999999" customHeight="1" x14ac:dyDescent="0.35">
      <c r="A373" s="504" t="s">
        <v>272</v>
      </c>
      <c r="B373" s="504" t="s">
        <v>272</v>
      </c>
      <c r="C373" s="504" t="s">
        <v>272</v>
      </c>
      <c r="D373" s="504" t="s">
        <v>272</v>
      </c>
      <c r="E373" s="504" t="s">
        <v>272</v>
      </c>
      <c r="F373" s="504" t="s">
        <v>1061</v>
      </c>
      <c r="G373" s="505" t="s">
        <v>1060</v>
      </c>
    </row>
    <row r="374" spans="1:7" s="501" customFormat="1" ht="19.149999999999999" customHeight="1" x14ac:dyDescent="0.35">
      <c r="A374" s="504" t="s">
        <v>272</v>
      </c>
      <c r="B374" s="504" t="s">
        <v>272</v>
      </c>
      <c r="C374" s="504" t="s">
        <v>272</v>
      </c>
      <c r="D374" s="504" t="s">
        <v>272</v>
      </c>
      <c r="E374" s="504" t="s">
        <v>750</v>
      </c>
      <c r="F374" s="504" t="s">
        <v>272</v>
      </c>
      <c r="G374" s="505" t="s">
        <v>1062</v>
      </c>
    </row>
    <row r="375" spans="1:7" s="501" customFormat="1" ht="19.149999999999999" customHeight="1" x14ac:dyDescent="0.35">
      <c r="A375" s="504" t="s">
        <v>272</v>
      </c>
      <c r="B375" s="504" t="s">
        <v>272</v>
      </c>
      <c r="C375" s="504" t="s">
        <v>272</v>
      </c>
      <c r="D375" s="504" t="s">
        <v>272</v>
      </c>
      <c r="E375" s="504" t="s">
        <v>272</v>
      </c>
      <c r="F375" s="504" t="s">
        <v>752</v>
      </c>
      <c r="G375" s="505" t="s">
        <v>1063</v>
      </c>
    </row>
    <row r="376" spans="1:7" s="501" customFormat="1" ht="19.149999999999999" customHeight="1" x14ac:dyDescent="0.35">
      <c r="A376" s="504" t="s">
        <v>272</v>
      </c>
      <c r="B376" s="504" t="s">
        <v>272</v>
      </c>
      <c r="C376" s="504" t="s">
        <v>272</v>
      </c>
      <c r="D376" s="504" t="s">
        <v>272</v>
      </c>
      <c r="E376" s="504" t="s">
        <v>272</v>
      </c>
      <c r="F376" s="504" t="s">
        <v>754</v>
      </c>
      <c r="G376" s="505" t="s">
        <v>1064</v>
      </c>
    </row>
    <row r="377" spans="1:7" s="501" customFormat="1" ht="19.149999999999999" customHeight="1" x14ac:dyDescent="0.35">
      <c r="A377" s="504" t="s">
        <v>272</v>
      </c>
      <c r="B377" s="504" t="s">
        <v>272</v>
      </c>
      <c r="C377" s="504" t="s">
        <v>272</v>
      </c>
      <c r="D377" s="504" t="s">
        <v>272</v>
      </c>
      <c r="E377" s="504" t="s">
        <v>272</v>
      </c>
      <c r="F377" s="504" t="s">
        <v>756</v>
      </c>
      <c r="G377" s="505" t="s">
        <v>1065</v>
      </c>
    </row>
    <row r="378" spans="1:7" s="501" customFormat="1" ht="19.149999999999999" customHeight="1" x14ac:dyDescent="0.35">
      <c r="A378" s="504" t="s">
        <v>272</v>
      </c>
      <c r="B378" s="504" t="s">
        <v>272</v>
      </c>
      <c r="C378" s="504" t="s">
        <v>272</v>
      </c>
      <c r="D378" s="504" t="s">
        <v>272</v>
      </c>
      <c r="E378" s="504" t="s">
        <v>272</v>
      </c>
      <c r="F378" s="504" t="s">
        <v>758</v>
      </c>
      <c r="G378" s="505" t="s">
        <v>1066</v>
      </c>
    </row>
    <row r="379" spans="1:7" s="501" customFormat="1" ht="19.149999999999999" customHeight="1" x14ac:dyDescent="0.35">
      <c r="A379" s="504" t="s">
        <v>272</v>
      </c>
      <c r="B379" s="504" t="s">
        <v>272</v>
      </c>
      <c r="C379" s="504" t="s">
        <v>272</v>
      </c>
      <c r="D379" s="504" t="s">
        <v>272</v>
      </c>
      <c r="E379" s="504" t="s">
        <v>760</v>
      </c>
      <c r="F379" s="504" t="s">
        <v>272</v>
      </c>
      <c r="G379" s="505" t="s">
        <v>1067</v>
      </c>
    </row>
    <row r="380" spans="1:7" s="501" customFormat="1" ht="19.149999999999999" customHeight="1" x14ac:dyDescent="0.35">
      <c r="A380" s="504" t="s">
        <v>272</v>
      </c>
      <c r="B380" s="504" t="s">
        <v>272</v>
      </c>
      <c r="C380" s="504" t="s">
        <v>272</v>
      </c>
      <c r="D380" s="504" t="s">
        <v>272</v>
      </c>
      <c r="E380" s="504" t="s">
        <v>272</v>
      </c>
      <c r="F380" s="504" t="s">
        <v>764</v>
      </c>
      <c r="G380" s="505" t="s">
        <v>1067</v>
      </c>
    </row>
    <row r="381" spans="1:7" s="501" customFormat="1" ht="19.149999999999999" customHeight="1" x14ac:dyDescent="0.35">
      <c r="A381" s="504" t="s">
        <v>272</v>
      </c>
      <c r="B381" s="504" t="s">
        <v>272</v>
      </c>
      <c r="C381" s="504" t="s">
        <v>272</v>
      </c>
      <c r="D381" s="504" t="s">
        <v>272</v>
      </c>
      <c r="E381" s="504" t="s">
        <v>766</v>
      </c>
      <c r="F381" s="504" t="s">
        <v>272</v>
      </c>
      <c r="G381" s="505" t="s">
        <v>1068</v>
      </c>
    </row>
    <row r="382" spans="1:7" s="501" customFormat="1" ht="19.149999999999999" customHeight="1" x14ac:dyDescent="0.35">
      <c r="A382" s="504" t="s">
        <v>272</v>
      </c>
      <c r="B382" s="504" t="s">
        <v>272</v>
      </c>
      <c r="C382" s="504" t="s">
        <v>272</v>
      </c>
      <c r="D382" s="504" t="s">
        <v>272</v>
      </c>
      <c r="E382" s="504" t="s">
        <v>272</v>
      </c>
      <c r="F382" s="504" t="s">
        <v>768</v>
      </c>
      <c r="G382" s="505" t="s">
        <v>1069</v>
      </c>
    </row>
    <row r="383" spans="1:7" s="501" customFormat="1" ht="19.149999999999999" customHeight="1" x14ac:dyDescent="0.35">
      <c r="A383" s="504" t="s">
        <v>272</v>
      </c>
      <c r="B383" s="504" t="s">
        <v>272</v>
      </c>
      <c r="C383" s="504" t="s">
        <v>272</v>
      </c>
      <c r="D383" s="504" t="s">
        <v>272</v>
      </c>
      <c r="E383" s="504" t="s">
        <v>272</v>
      </c>
      <c r="F383" s="504" t="s">
        <v>770</v>
      </c>
      <c r="G383" s="505" t="s">
        <v>1070</v>
      </c>
    </row>
    <row r="384" spans="1:7" s="501" customFormat="1" ht="19.149999999999999" customHeight="1" x14ac:dyDescent="0.35">
      <c r="A384" s="504" t="s">
        <v>272</v>
      </c>
      <c r="B384" s="504" t="s">
        <v>272</v>
      </c>
      <c r="C384" s="504" t="s">
        <v>272</v>
      </c>
      <c r="D384" s="504" t="s">
        <v>272</v>
      </c>
      <c r="E384" s="504" t="s">
        <v>774</v>
      </c>
      <c r="F384" s="504" t="s">
        <v>272</v>
      </c>
      <c r="G384" s="505" t="s">
        <v>1071</v>
      </c>
    </row>
    <row r="385" spans="1:7" s="501" customFormat="1" ht="19.149999999999999" customHeight="1" x14ac:dyDescent="0.35">
      <c r="A385" s="504" t="s">
        <v>272</v>
      </c>
      <c r="B385" s="504" t="s">
        <v>272</v>
      </c>
      <c r="C385" s="504" t="s">
        <v>272</v>
      </c>
      <c r="D385" s="504" t="s">
        <v>272</v>
      </c>
      <c r="E385" s="504" t="s">
        <v>272</v>
      </c>
      <c r="F385" s="504" t="s">
        <v>776</v>
      </c>
      <c r="G385" s="505" t="s">
        <v>1072</v>
      </c>
    </row>
    <row r="386" spans="1:7" s="501" customFormat="1" ht="19.149999999999999" customHeight="1" x14ac:dyDescent="0.35">
      <c r="A386" s="504" t="s">
        <v>272</v>
      </c>
      <c r="B386" s="504" t="s">
        <v>272</v>
      </c>
      <c r="C386" s="504" t="s">
        <v>272</v>
      </c>
      <c r="D386" s="504" t="s">
        <v>272</v>
      </c>
      <c r="E386" s="504" t="s">
        <v>272</v>
      </c>
      <c r="F386" s="504" t="s">
        <v>778</v>
      </c>
      <c r="G386" s="505" t="s">
        <v>1073</v>
      </c>
    </row>
    <row r="387" spans="1:7" s="501" customFormat="1" ht="19.149999999999999" customHeight="1" x14ac:dyDescent="0.35">
      <c r="A387" s="504" t="s">
        <v>272</v>
      </c>
      <c r="B387" s="504" t="s">
        <v>272</v>
      </c>
      <c r="C387" s="504" t="s">
        <v>272</v>
      </c>
      <c r="D387" s="504" t="s">
        <v>272</v>
      </c>
      <c r="E387" s="504" t="s">
        <v>272</v>
      </c>
      <c r="F387" s="504" t="s">
        <v>780</v>
      </c>
      <c r="G387" s="505" t="s">
        <v>1074</v>
      </c>
    </row>
    <row r="388" spans="1:7" s="501" customFormat="1" ht="19.149999999999999" customHeight="1" x14ac:dyDescent="0.35">
      <c r="A388" s="504" t="s">
        <v>272</v>
      </c>
      <c r="B388" s="504" t="s">
        <v>272</v>
      </c>
      <c r="C388" s="504" t="s">
        <v>272</v>
      </c>
      <c r="D388" s="504" t="s">
        <v>272</v>
      </c>
      <c r="E388" s="504" t="s">
        <v>782</v>
      </c>
      <c r="F388" s="504" t="s">
        <v>272</v>
      </c>
      <c r="G388" s="505" t="s">
        <v>1075</v>
      </c>
    </row>
    <row r="389" spans="1:7" s="501" customFormat="1" ht="19.149999999999999" customHeight="1" x14ac:dyDescent="0.35">
      <c r="A389" s="504" t="s">
        <v>272</v>
      </c>
      <c r="B389" s="504" t="s">
        <v>272</v>
      </c>
      <c r="C389" s="504" t="s">
        <v>272</v>
      </c>
      <c r="D389" s="504" t="s">
        <v>272</v>
      </c>
      <c r="E389" s="504" t="s">
        <v>272</v>
      </c>
      <c r="F389" s="504" t="s">
        <v>784</v>
      </c>
      <c r="G389" s="505" t="s">
        <v>1076</v>
      </c>
    </row>
    <row r="390" spans="1:7" s="501" customFormat="1" ht="19.149999999999999" customHeight="1" x14ac:dyDescent="0.35">
      <c r="A390" s="504" t="s">
        <v>272</v>
      </c>
      <c r="B390" s="504" t="s">
        <v>272</v>
      </c>
      <c r="C390" s="504" t="s">
        <v>272</v>
      </c>
      <c r="D390" s="504" t="s">
        <v>272</v>
      </c>
      <c r="E390" s="504" t="s">
        <v>272</v>
      </c>
      <c r="F390" s="504" t="s">
        <v>788</v>
      </c>
      <c r="G390" s="505" t="s">
        <v>1077</v>
      </c>
    </row>
    <row r="391" spans="1:7" s="501" customFormat="1" ht="19.149999999999999" customHeight="1" x14ac:dyDescent="0.35">
      <c r="A391" s="504" t="s">
        <v>272</v>
      </c>
      <c r="B391" s="504" t="s">
        <v>272</v>
      </c>
      <c r="C391" s="504" t="s">
        <v>272</v>
      </c>
      <c r="D391" s="504" t="s">
        <v>272</v>
      </c>
      <c r="E391" s="504" t="s">
        <v>272</v>
      </c>
      <c r="F391" s="504" t="s">
        <v>968</v>
      </c>
      <c r="G391" s="505" t="s">
        <v>1078</v>
      </c>
    </row>
    <row r="392" spans="1:7" s="501" customFormat="1" ht="19.149999999999999" customHeight="1" x14ac:dyDescent="0.35">
      <c r="A392" s="504" t="s">
        <v>272</v>
      </c>
      <c r="B392" s="504" t="s">
        <v>272</v>
      </c>
      <c r="C392" s="504" t="s">
        <v>272</v>
      </c>
      <c r="D392" s="504" t="s">
        <v>272</v>
      </c>
      <c r="E392" s="504" t="s">
        <v>794</v>
      </c>
      <c r="F392" s="504" t="s">
        <v>272</v>
      </c>
      <c r="G392" s="505" t="s">
        <v>1079</v>
      </c>
    </row>
    <row r="393" spans="1:7" s="501" customFormat="1" ht="19.149999999999999" customHeight="1" x14ac:dyDescent="0.35">
      <c r="A393" s="504" t="s">
        <v>272</v>
      </c>
      <c r="B393" s="504" t="s">
        <v>272</v>
      </c>
      <c r="C393" s="504" t="s">
        <v>272</v>
      </c>
      <c r="D393" s="504" t="s">
        <v>272</v>
      </c>
      <c r="E393" s="504" t="s">
        <v>272</v>
      </c>
      <c r="F393" s="504" t="s">
        <v>1080</v>
      </c>
      <c r="G393" s="505" t="s">
        <v>1081</v>
      </c>
    </row>
    <row r="394" spans="1:7" s="501" customFormat="1" ht="19.149999999999999" customHeight="1" x14ac:dyDescent="0.35">
      <c r="A394" s="504" t="s">
        <v>272</v>
      </c>
      <c r="B394" s="504" t="s">
        <v>272</v>
      </c>
      <c r="C394" s="504" t="s">
        <v>272</v>
      </c>
      <c r="D394" s="504" t="s">
        <v>272</v>
      </c>
      <c r="E394" s="504" t="s">
        <v>272</v>
      </c>
      <c r="F394" s="504" t="s">
        <v>796</v>
      </c>
      <c r="G394" s="505" t="s">
        <v>1082</v>
      </c>
    </row>
    <row r="395" spans="1:7" s="501" customFormat="1" ht="19.149999999999999" customHeight="1" x14ac:dyDescent="0.35">
      <c r="A395" s="504" t="s">
        <v>272</v>
      </c>
      <c r="B395" s="504" t="s">
        <v>272</v>
      </c>
      <c r="C395" s="504" t="s">
        <v>272</v>
      </c>
      <c r="D395" s="504" t="s">
        <v>272</v>
      </c>
      <c r="E395" s="504" t="s">
        <v>272</v>
      </c>
      <c r="F395" s="504" t="s">
        <v>798</v>
      </c>
      <c r="G395" s="505" t="s">
        <v>1083</v>
      </c>
    </row>
    <row r="396" spans="1:7" s="501" customFormat="1" ht="19.149999999999999" customHeight="1" x14ac:dyDescent="0.35">
      <c r="A396" s="504" t="s">
        <v>272</v>
      </c>
      <c r="B396" s="504" t="s">
        <v>272</v>
      </c>
      <c r="C396" s="504" t="s">
        <v>272</v>
      </c>
      <c r="D396" s="504" t="s">
        <v>272</v>
      </c>
      <c r="E396" s="504" t="s">
        <v>897</v>
      </c>
      <c r="F396" s="504" t="s">
        <v>272</v>
      </c>
      <c r="G396" s="505" t="s">
        <v>1084</v>
      </c>
    </row>
    <row r="397" spans="1:7" s="501" customFormat="1" ht="19.149999999999999" customHeight="1" x14ac:dyDescent="0.35">
      <c r="A397" s="504" t="s">
        <v>272</v>
      </c>
      <c r="B397" s="504" t="s">
        <v>272</v>
      </c>
      <c r="C397" s="504" t="s">
        <v>272</v>
      </c>
      <c r="D397" s="504" t="s">
        <v>272</v>
      </c>
      <c r="E397" s="504" t="s">
        <v>272</v>
      </c>
      <c r="F397" s="504" t="s">
        <v>1085</v>
      </c>
      <c r="G397" s="505" t="s">
        <v>1086</v>
      </c>
    </row>
    <row r="398" spans="1:7" s="501" customFormat="1" ht="19.149999999999999" customHeight="1" x14ac:dyDescent="0.35">
      <c r="A398" s="504" t="s">
        <v>272</v>
      </c>
      <c r="B398" s="504" t="s">
        <v>272</v>
      </c>
      <c r="C398" s="504" t="s">
        <v>272</v>
      </c>
      <c r="D398" s="504" t="s">
        <v>272</v>
      </c>
      <c r="E398" s="504" t="s">
        <v>272</v>
      </c>
      <c r="F398" s="504" t="s">
        <v>973</v>
      </c>
      <c r="G398" s="505" t="s">
        <v>1087</v>
      </c>
    </row>
    <row r="399" spans="1:7" s="501" customFormat="1" ht="19.149999999999999" customHeight="1" x14ac:dyDescent="0.35">
      <c r="A399" s="504" t="s">
        <v>272</v>
      </c>
      <c r="B399" s="504" t="s">
        <v>272</v>
      </c>
      <c r="C399" s="504" t="s">
        <v>272</v>
      </c>
      <c r="D399" s="504" t="s">
        <v>272</v>
      </c>
      <c r="E399" s="504" t="s">
        <v>272</v>
      </c>
      <c r="F399" s="504" t="s">
        <v>1088</v>
      </c>
      <c r="G399" s="505" t="s">
        <v>1089</v>
      </c>
    </row>
    <row r="400" spans="1:7" s="501" customFormat="1" ht="19.149999999999999" customHeight="1" x14ac:dyDescent="0.35">
      <c r="A400" s="504" t="s">
        <v>272</v>
      </c>
      <c r="B400" s="504" t="s">
        <v>272</v>
      </c>
      <c r="C400" s="504" t="s">
        <v>272</v>
      </c>
      <c r="D400" s="504" t="s">
        <v>272</v>
      </c>
      <c r="E400" s="504" t="s">
        <v>272</v>
      </c>
      <c r="F400" s="504" t="s">
        <v>899</v>
      </c>
      <c r="G400" s="505" t="s">
        <v>1090</v>
      </c>
    </row>
    <row r="401" spans="1:7" s="501" customFormat="1" ht="19.149999999999999" customHeight="1" x14ac:dyDescent="0.35">
      <c r="A401" s="504" t="s">
        <v>272</v>
      </c>
      <c r="B401" s="504" t="s">
        <v>272</v>
      </c>
      <c r="C401" s="504" t="s">
        <v>272</v>
      </c>
      <c r="D401" s="504" t="s">
        <v>272</v>
      </c>
      <c r="E401" s="504" t="s">
        <v>272</v>
      </c>
      <c r="F401" s="504" t="s">
        <v>1091</v>
      </c>
      <c r="G401" s="505" t="s">
        <v>1092</v>
      </c>
    </row>
    <row r="402" spans="1:7" s="501" customFormat="1" ht="19.149999999999999" customHeight="1" x14ac:dyDescent="0.35">
      <c r="A402" s="504" t="s">
        <v>272</v>
      </c>
      <c r="B402" s="504" t="s">
        <v>272</v>
      </c>
      <c r="C402" s="504" t="s">
        <v>272</v>
      </c>
      <c r="D402" s="504" t="s">
        <v>272</v>
      </c>
      <c r="E402" s="504" t="s">
        <v>800</v>
      </c>
      <c r="F402" s="504" t="s">
        <v>272</v>
      </c>
      <c r="G402" s="505" t="s">
        <v>1093</v>
      </c>
    </row>
    <row r="403" spans="1:7" s="501" customFormat="1" ht="19.149999999999999" customHeight="1" x14ac:dyDescent="0.35">
      <c r="A403" s="504" t="s">
        <v>272</v>
      </c>
      <c r="B403" s="504" t="s">
        <v>272</v>
      </c>
      <c r="C403" s="504" t="s">
        <v>272</v>
      </c>
      <c r="D403" s="504" t="s">
        <v>272</v>
      </c>
      <c r="E403" s="504" t="s">
        <v>272</v>
      </c>
      <c r="F403" s="504" t="s">
        <v>802</v>
      </c>
      <c r="G403" s="505" t="s">
        <v>1094</v>
      </c>
    </row>
    <row r="404" spans="1:7" s="501" customFormat="1" ht="19.149999999999999" customHeight="1" x14ac:dyDescent="0.35">
      <c r="A404" s="504" t="s">
        <v>272</v>
      </c>
      <c r="B404" s="504" t="s">
        <v>272</v>
      </c>
      <c r="C404" s="504" t="s">
        <v>272</v>
      </c>
      <c r="D404" s="504" t="s">
        <v>272</v>
      </c>
      <c r="E404" s="504" t="s">
        <v>272</v>
      </c>
      <c r="F404" s="504" t="s">
        <v>997</v>
      </c>
      <c r="G404" s="505" t="s">
        <v>1094</v>
      </c>
    </row>
    <row r="405" spans="1:7" s="501" customFormat="1" ht="19.149999999999999" customHeight="1" x14ac:dyDescent="0.35">
      <c r="A405" s="504" t="s">
        <v>272</v>
      </c>
      <c r="B405" s="504" t="s">
        <v>272</v>
      </c>
      <c r="C405" s="504" t="s">
        <v>272</v>
      </c>
      <c r="D405" s="504" t="s">
        <v>272</v>
      </c>
      <c r="E405" s="504" t="s">
        <v>272</v>
      </c>
      <c r="F405" s="504" t="s">
        <v>804</v>
      </c>
      <c r="G405" s="505" t="s">
        <v>1095</v>
      </c>
    </row>
    <row r="406" spans="1:7" s="501" customFormat="1" ht="19.149999999999999" customHeight="1" x14ac:dyDescent="0.35">
      <c r="A406" s="504" t="s">
        <v>272</v>
      </c>
      <c r="B406" s="504" t="s">
        <v>272</v>
      </c>
      <c r="C406" s="504" t="s">
        <v>272</v>
      </c>
      <c r="D406" s="504" t="s">
        <v>272</v>
      </c>
      <c r="E406" s="504" t="s">
        <v>806</v>
      </c>
      <c r="F406" s="504" t="s">
        <v>272</v>
      </c>
      <c r="G406" s="505" t="s">
        <v>1096</v>
      </c>
    </row>
    <row r="407" spans="1:7" s="501" customFormat="1" ht="19.149999999999999" customHeight="1" x14ac:dyDescent="0.35">
      <c r="A407" s="504" t="s">
        <v>272</v>
      </c>
      <c r="B407" s="504" t="s">
        <v>272</v>
      </c>
      <c r="C407" s="504" t="s">
        <v>272</v>
      </c>
      <c r="D407" s="504" t="s">
        <v>272</v>
      </c>
      <c r="E407" s="504" t="s">
        <v>272</v>
      </c>
      <c r="F407" s="504" t="s">
        <v>1097</v>
      </c>
      <c r="G407" s="505" t="s">
        <v>1098</v>
      </c>
    </row>
    <row r="408" spans="1:7" s="501" customFormat="1" ht="19.149999999999999" customHeight="1" x14ac:dyDescent="0.35">
      <c r="A408" s="504" t="s">
        <v>272</v>
      </c>
      <c r="B408" s="504" t="s">
        <v>272</v>
      </c>
      <c r="C408" s="504" t="s">
        <v>272</v>
      </c>
      <c r="D408" s="504" t="s">
        <v>272</v>
      </c>
      <c r="E408" s="504" t="s">
        <v>272</v>
      </c>
      <c r="F408" s="504" t="s">
        <v>810</v>
      </c>
      <c r="G408" s="505" t="s">
        <v>1099</v>
      </c>
    </row>
    <row r="409" spans="1:7" s="501" customFormat="1" ht="19.149999999999999" customHeight="1" x14ac:dyDescent="0.35">
      <c r="A409" s="504" t="s">
        <v>272</v>
      </c>
      <c r="B409" s="504" t="s">
        <v>272</v>
      </c>
      <c r="C409" s="504" t="s">
        <v>272</v>
      </c>
      <c r="D409" s="504" t="s">
        <v>272</v>
      </c>
      <c r="E409" s="504" t="s">
        <v>272</v>
      </c>
      <c r="F409" s="504" t="s">
        <v>812</v>
      </c>
      <c r="G409" s="505" t="s">
        <v>1100</v>
      </c>
    </row>
    <row r="410" spans="1:7" s="501" customFormat="1" ht="19.149999999999999" customHeight="1" x14ac:dyDescent="0.35">
      <c r="A410" s="504" t="s">
        <v>272</v>
      </c>
      <c r="B410" s="504" t="s">
        <v>272</v>
      </c>
      <c r="C410" s="504" t="s">
        <v>272</v>
      </c>
      <c r="D410" s="504" t="s">
        <v>272</v>
      </c>
      <c r="E410" s="504" t="s">
        <v>272</v>
      </c>
      <c r="F410" s="504" t="s">
        <v>814</v>
      </c>
      <c r="G410" s="505" t="s">
        <v>1101</v>
      </c>
    </row>
    <row r="411" spans="1:7" s="501" customFormat="1" ht="19.149999999999999" customHeight="1" x14ac:dyDescent="0.35">
      <c r="A411" s="504" t="s">
        <v>272</v>
      </c>
      <c r="B411" s="504" t="s">
        <v>272</v>
      </c>
      <c r="C411" s="504" t="s">
        <v>272</v>
      </c>
      <c r="D411" s="504" t="s">
        <v>272</v>
      </c>
      <c r="E411" s="504" t="s">
        <v>272</v>
      </c>
      <c r="F411" s="504" t="s">
        <v>816</v>
      </c>
      <c r="G411" s="505" t="s">
        <v>1102</v>
      </c>
    </row>
    <row r="412" spans="1:7" s="501" customFormat="1" ht="19.149999999999999" customHeight="1" x14ac:dyDescent="0.35">
      <c r="A412" s="504" t="s">
        <v>272</v>
      </c>
      <c r="B412" s="504" t="s">
        <v>272</v>
      </c>
      <c r="C412" s="504" t="s">
        <v>272</v>
      </c>
      <c r="D412" s="504" t="s">
        <v>272</v>
      </c>
      <c r="E412" s="504" t="s">
        <v>272</v>
      </c>
      <c r="F412" s="504" t="s">
        <v>818</v>
      </c>
      <c r="G412" s="505" t="s">
        <v>1103</v>
      </c>
    </row>
    <row r="413" spans="1:7" s="501" customFormat="1" ht="19.149999999999999" customHeight="1" x14ac:dyDescent="0.35">
      <c r="A413" s="504" t="s">
        <v>272</v>
      </c>
      <c r="B413" s="504" t="s">
        <v>272</v>
      </c>
      <c r="C413" s="504" t="s">
        <v>272</v>
      </c>
      <c r="D413" s="504" t="s">
        <v>272</v>
      </c>
      <c r="E413" s="504" t="s">
        <v>820</v>
      </c>
      <c r="F413" s="504" t="s">
        <v>272</v>
      </c>
      <c r="G413" s="505" t="s">
        <v>1104</v>
      </c>
    </row>
    <row r="414" spans="1:7" s="501" customFormat="1" ht="19.149999999999999" customHeight="1" x14ac:dyDescent="0.35">
      <c r="A414" s="504" t="s">
        <v>272</v>
      </c>
      <c r="B414" s="504" t="s">
        <v>272</v>
      </c>
      <c r="C414" s="504" t="s">
        <v>272</v>
      </c>
      <c r="D414" s="504" t="s">
        <v>272</v>
      </c>
      <c r="E414" s="504" t="s">
        <v>272</v>
      </c>
      <c r="F414" s="504" t="s">
        <v>1007</v>
      </c>
      <c r="G414" s="505" t="s">
        <v>1105</v>
      </c>
    </row>
    <row r="415" spans="1:7" s="501" customFormat="1" ht="19.149999999999999" customHeight="1" x14ac:dyDescent="0.35">
      <c r="A415" s="504" t="s">
        <v>272</v>
      </c>
      <c r="B415" s="504" t="s">
        <v>272</v>
      </c>
      <c r="C415" s="504" t="s">
        <v>272</v>
      </c>
      <c r="D415" s="504" t="s">
        <v>272</v>
      </c>
      <c r="E415" s="504" t="s">
        <v>272</v>
      </c>
      <c r="F415" s="504" t="s">
        <v>822</v>
      </c>
      <c r="G415" s="505" t="s">
        <v>1106</v>
      </c>
    </row>
    <row r="416" spans="1:7" s="501" customFormat="1" ht="19.149999999999999" customHeight="1" x14ac:dyDescent="0.35">
      <c r="A416" s="504" t="s">
        <v>272</v>
      </c>
      <c r="B416" s="504" t="s">
        <v>272</v>
      </c>
      <c r="C416" s="504" t="s">
        <v>272</v>
      </c>
      <c r="D416" s="504" t="s">
        <v>272</v>
      </c>
      <c r="E416" s="504" t="s">
        <v>272</v>
      </c>
      <c r="F416" s="504" t="s">
        <v>1107</v>
      </c>
      <c r="G416" s="505" t="s">
        <v>1108</v>
      </c>
    </row>
    <row r="417" spans="1:7" s="501" customFormat="1" ht="19.149999999999999" customHeight="1" x14ac:dyDescent="0.35">
      <c r="A417" s="504" t="s">
        <v>272</v>
      </c>
      <c r="B417" s="504" t="s">
        <v>272</v>
      </c>
      <c r="C417" s="504" t="s">
        <v>272</v>
      </c>
      <c r="D417" s="504" t="s">
        <v>272</v>
      </c>
      <c r="E417" s="504" t="s">
        <v>272</v>
      </c>
      <c r="F417" s="504" t="s">
        <v>824</v>
      </c>
      <c r="G417" s="505" t="s">
        <v>1109</v>
      </c>
    </row>
    <row r="418" spans="1:7" s="501" customFormat="1" ht="19.149999999999999" customHeight="1" x14ac:dyDescent="0.35">
      <c r="A418" s="504" t="s">
        <v>272</v>
      </c>
      <c r="B418" s="504" t="s">
        <v>272</v>
      </c>
      <c r="C418" s="504" t="s">
        <v>272</v>
      </c>
      <c r="D418" s="504" t="s">
        <v>272</v>
      </c>
      <c r="E418" s="504" t="s">
        <v>826</v>
      </c>
      <c r="F418" s="504" t="s">
        <v>272</v>
      </c>
      <c r="G418" s="505" t="s">
        <v>1110</v>
      </c>
    </row>
    <row r="419" spans="1:7" s="501" customFormat="1" ht="19.149999999999999" customHeight="1" x14ac:dyDescent="0.35">
      <c r="A419" s="504" t="s">
        <v>272</v>
      </c>
      <c r="B419" s="504" t="s">
        <v>272</v>
      </c>
      <c r="C419" s="504" t="s">
        <v>272</v>
      </c>
      <c r="D419" s="504" t="s">
        <v>272</v>
      </c>
      <c r="E419" s="504" t="s">
        <v>272</v>
      </c>
      <c r="F419" s="504" t="s">
        <v>860</v>
      </c>
      <c r="G419" s="505" t="s">
        <v>1111</v>
      </c>
    </row>
    <row r="420" spans="1:7" s="501" customFormat="1" ht="19.149999999999999" customHeight="1" x14ac:dyDescent="0.35">
      <c r="A420" s="504" t="s">
        <v>272</v>
      </c>
      <c r="B420" s="504" t="s">
        <v>272</v>
      </c>
      <c r="C420" s="504" t="s">
        <v>272</v>
      </c>
      <c r="D420" s="504" t="s">
        <v>272</v>
      </c>
      <c r="E420" s="504" t="s">
        <v>272</v>
      </c>
      <c r="F420" s="504" t="s">
        <v>828</v>
      </c>
      <c r="G420" s="505" t="s">
        <v>1112</v>
      </c>
    </row>
    <row r="421" spans="1:7" s="501" customFormat="1" ht="19.149999999999999" customHeight="1" x14ac:dyDescent="0.35">
      <c r="A421" s="504" t="s">
        <v>272</v>
      </c>
      <c r="B421" s="504" t="s">
        <v>272</v>
      </c>
      <c r="C421" s="504" t="s">
        <v>272</v>
      </c>
      <c r="D421" s="504" t="s">
        <v>272</v>
      </c>
      <c r="E421" s="504" t="s">
        <v>272</v>
      </c>
      <c r="F421" s="504" t="s">
        <v>830</v>
      </c>
      <c r="G421" s="505" t="s">
        <v>1113</v>
      </c>
    </row>
    <row r="422" spans="1:7" s="501" customFormat="1" ht="19.149999999999999" customHeight="1" x14ac:dyDescent="0.35">
      <c r="A422" s="504" t="s">
        <v>272</v>
      </c>
      <c r="B422" s="504" t="s">
        <v>272</v>
      </c>
      <c r="C422" s="504" t="s">
        <v>272</v>
      </c>
      <c r="D422" s="504" t="s">
        <v>272</v>
      </c>
      <c r="E422" s="504" t="s">
        <v>272</v>
      </c>
      <c r="F422" s="504" t="s">
        <v>832</v>
      </c>
      <c r="G422" s="505" t="s">
        <v>1114</v>
      </c>
    </row>
    <row r="423" spans="1:7" s="501" customFormat="1" ht="19.149999999999999" customHeight="1" x14ac:dyDescent="0.35">
      <c r="A423" s="504" t="s">
        <v>272</v>
      </c>
      <c r="B423" s="504" t="s">
        <v>272</v>
      </c>
      <c r="C423" s="504" t="s">
        <v>272</v>
      </c>
      <c r="D423" s="504" t="s">
        <v>272</v>
      </c>
      <c r="E423" s="504" t="s">
        <v>984</v>
      </c>
      <c r="F423" s="504" t="s">
        <v>272</v>
      </c>
      <c r="G423" s="505" t="s">
        <v>1115</v>
      </c>
    </row>
    <row r="424" spans="1:7" s="501" customFormat="1" ht="19.149999999999999" customHeight="1" x14ac:dyDescent="0.35">
      <c r="A424" s="504" t="s">
        <v>272</v>
      </c>
      <c r="B424" s="504" t="s">
        <v>272</v>
      </c>
      <c r="C424" s="504" t="s">
        <v>272</v>
      </c>
      <c r="D424" s="504" t="s">
        <v>272</v>
      </c>
      <c r="E424" s="504" t="s">
        <v>272</v>
      </c>
      <c r="F424" s="504" t="s">
        <v>986</v>
      </c>
      <c r="G424" s="505" t="s">
        <v>1115</v>
      </c>
    </row>
    <row r="425" spans="1:7" s="501" customFormat="1" ht="19.149999999999999" customHeight="1" x14ac:dyDescent="0.35">
      <c r="A425" s="504" t="s">
        <v>272</v>
      </c>
      <c r="B425" s="504" t="s">
        <v>272</v>
      </c>
      <c r="C425" s="504" t="s">
        <v>272</v>
      </c>
      <c r="D425" s="504" t="s">
        <v>272</v>
      </c>
      <c r="E425" s="504" t="s">
        <v>834</v>
      </c>
      <c r="F425" s="504" t="s">
        <v>272</v>
      </c>
      <c r="G425" s="505" t="s">
        <v>1116</v>
      </c>
    </row>
    <row r="426" spans="1:7" s="501" customFormat="1" ht="19.149999999999999" customHeight="1" x14ac:dyDescent="0.35">
      <c r="A426" s="504" t="s">
        <v>272</v>
      </c>
      <c r="B426" s="504" t="s">
        <v>272</v>
      </c>
      <c r="C426" s="504" t="s">
        <v>272</v>
      </c>
      <c r="D426" s="504" t="s">
        <v>272</v>
      </c>
      <c r="E426" s="504" t="s">
        <v>272</v>
      </c>
      <c r="F426" s="504" t="s">
        <v>836</v>
      </c>
      <c r="G426" s="505" t="s">
        <v>1117</v>
      </c>
    </row>
    <row r="427" spans="1:7" s="501" customFormat="1" ht="19.149999999999999" customHeight="1" x14ac:dyDescent="0.35">
      <c r="A427" s="504" t="s">
        <v>272</v>
      </c>
      <c r="B427" s="504" t="s">
        <v>272</v>
      </c>
      <c r="C427" s="504" t="s">
        <v>272</v>
      </c>
      <c r="D427" s="504" t="s">
        <v>272</v>
      </c>
      <c r="E427" s="504" t="s">
        <v>272</v>
      </c>
      <c r="F427" s="504" t="s">
        <v>1118</v>
      </c>
      <c r="G427" s="505" t="s">
        <v>1119</v>
      </c>
    </row>
    <row r="428" spans="1:7" s="501" customFormat="1" ht="19.149999999999999" customHeight="1" x14ac:dyDescent="0.35">
      <c r="A428" s="504" t="s">
        <v>272</v>
      </c>
      <c r="B428" s="504" t="s">
        <v>272</v>
      </c>
      <c r="C428" s="504" t="s">
        <v>272</v>
      </c>
      <c r="D428" s="504" t="s">
        <v>272</v>
      </c>
      <c r="E428" s="504" t="s">
        <v>272</v>
      </c>
      <c r="F428" s="504" t="s">
        <v>842</v>
      </c>
      <c r="G428" s="505" t="s">
        <v>1120</v>
      </c>
    </row>
    <row r="429" spans="1:7" s="501" customFormat="1" ht="19.149999999999999" customHeight="1" x14ac:dyDescent="0.35">
      <c r="A429" s="504" t="s">
        <v>272</v>
      </c>
      <c r="B429" s="504" t="s">
        <v>272</v>
      </c>
      <c r="C429" s="504" t="s">
        <v>272</v>
      </c>
      <c r="D429" s="504" t="s">
        <v>663</v>
      </c>
      <c r="E429" s="504" t="s">
        <v>272</v>
      </c>
      <c r="F429" s="504" t="s">
        <v>272</v>
      </c>
      <c r="G429" s="505" t="s">
        <v>1121</v>
      </c>
    </row>
    <row r="430" spans="1:7" s="501" customFormat="1" ht="19.149999999999999" customHeight="1" x14ac:dyDescent="0.35">
      <c r="A430" s="504" t="s">
        <v>272</v>
      </c>
      <c r="B430" s="504" t="s">
        <v>272</v>
      </c>
      <c r="C430" s="504" t="s">
        <v>272</v>
      </c>
      <c r="D430" s="504" t="s">
        <v>272</v>
      </c>
      <c r="E430" s="504" t="s">
        <v>727</v>
      </c>
      <c r="F430" s="504" t="s">
        <v>272</v>
      </c>
      <c r="G430" s="505" t="s">
        <v>1122</v>
      </c>
    </row>
    <row r="431" spans="1:7" s="501" customFormat="1" ht="19.149999999999999" customHeight="1" x14ac:dyDescent="0.35">
      <c r="A431" s="504" t="s">
        <v>272</v>
      </c>
      <c r="B431" s="504" t="s">
        <v>272</v>
      </c>
      <c r="C431" s="504" t="s">
        <v>272</v>
      </c>
      <c r="D431" s="504" t="s">
        <v>272</v>
      </c>
      <c r="E431" s="504" t="s">
        <v>272</v>
      </c>
      <c r="F431" s="504" t="s">
        <v>729</v>
      </c>
      <c r="G431" s="505" t="s">
        <v>1122</v>
      </c>
    </row>
    <row r="432" spans="1:7" s="501" customFormat="1" ht="19.149999999999999" customHeight="1" x14ac:dyDescent="0.35">
      <c r="A432" s="504" t="s">
        <v>272</v>
      </c>
      <c r="B432" s="504" t="s">
        <v>272</v>
      </c>
      <c r="C432" s="504" t="s">
        <v>272</v>
      </c>
      <c r="D432" s="504" t="s">
        <v>272</v>
      </c>
      <c r="E432" s="504" t="s">
        <v>733</v>
      </c>
      <c r="F432" s="504" t="s">
        <v>272</v>
      </c>
      <c r="G432" s="505" t="s">
        <v>1123</v>
      </c>
    </row>
    <row r="433" spans="1:7" s="501" customFormat="1" ht="19.149999999999999" customHeight="1" x14ac:dyDescent="0.35">
      <c r="A433" s="504" t="s">
        <v>272</v>
      </c>
      <c r="B433" s="504" t="s">
        <v>272</v>
      </c>
      <c r="C433" s="504" t="s">
        <v>272</v>
      </c>
      <c r="D433" s="504" t="s">
        <v>272</v>
      </c>
      <c r="E433" s="504" t="s">
        <v>272</v>
      </c>
      <c r="F433" s="504" t="s">
        <v>735</v>
      </c>
      <c r="G433" s="505" t="s">
        <v>1124</v>
      </c>
    </row>
    <row r="434" spans="1:7" s="501" customFormat="1" ht="19.149999999999999" customHeight="1" x14ac:dyDescent="0.35">
      <c r="A434" s="504" t="s">
        <v>272</v>
      </c>
      <c r="B434" s="504" t="s">
        <v>272</v>
      </c>
      <c r="C434" s="504" t="s">
        <v>272</v>
      </c>
      <c r="D434" s="504" t="s">
        <v>272</v>
      </c>
      <c r="E434" s="504" t="s">
        <v>272</v>
      </c>
      <c r="F434" s="504" t="s">
        <v>737</v>
      </c>
      <c r="G434" s="505" t="s">
        <v>1125</v>
      </c>
    </row>
    <row r="435" spans="1:7" s="501" customFormat="1" ht="19.149999999999999" customHeight="1" x14ac:dyDescent="0.35">
      <c r="A435" s="504" t="s">
        <v>272</v>
      </c>
      <c r="B435" s="504" t="s">
        <v>272</v>
      </c>
      <c r="C435" s="504" t="s">
        <v>272</v>
      </c>
      <c r="D435" s="504" t="s">
        <v>272</v>
      </c>
      <c r="E435" s="504" t="s">
        <v>272</v>
      </c>
      <c r="F435" s="504" t="s">
        <v>1045</v>
      </c>
      <c r="G435" s="505" t="s">
        <v>1126</v>
      </c>
    </row>
    <row r="436" spans="1:7" s="501" customFormat="1" ht="19.149999999999999" customHeight="1" x14ac:dyDescent="0.35">
      <c r="A436" s="504" t="s">
        <v>272</v>
      </c>
      <c r="B436" s="504" t="s">
        <v>272</v>
      </c>
      <c r="C436" s="504" t="s">
        <v>272</v>
      </c>
      <c r="D436" s="504" t="s">
        <v>272</v>
      </c>
      <c r="E436" s="504" t="s">
        <v>272</v>
      </c>
      <c r="F436" s="504" t="s">
        <v>1047</v>
      </c>
      <c r="G436" s="505" t="s">
        <v>1127</v>
      </c>
    </row>
    <row r="437" spans="1:7" s="501" customFormat="1" ht="19.149999999999999" customHeight="1" x14ac:dyDescent="0.35">
      <c r="A437" s="504" t="s">
        <v>272</v>
      </c>
      <c r="B437" s="504" t="s">
        <v>272</v>
      </c>
      <c r="C437" s="504" t="s">
        <v>272</v>
      </c>
      <c r="D437" s="504" t="s">
        <v>272</v>
      </c>
      <c r="E437" s="504" t="s">
        <v>272</v>
      </c>
      <c r="F437" s="504" t="s">
        <v>743</v>
      </c>
      <c r="G437" s="505" t="s">
        <v>1128</v>
      </c>
    </row>
    <row r="438" spans="1:7" s="501" customFormat="1" ht="19.149999999999999" customHeight="1" x14ac:dyDescent="0.35">
      <c r="A438" s="504" t="s">
        <v>272</v>
      </c>
      <c r="B438" s="504" t="s">
        <v>272</v>
      </c>
      <c r="C438" s="504" t="s">
        <v>272</v>
      </c>
      <c r="D438" s="504" t="s">
        <v>272</v>
      </c>
      <c r="E438" s="504" t="s">
        <v>272</v>
      </c>
      <c r="F438" s="504" t="s">
        <v>1050</v>
      </c>
      <c r="G438" s="505" t="s">
        <v>1129</v>
      </c>
    </row>
    <row r="439" spans="1:7" s="501" customFormat="1" ht="19.149999999999999" customHeight="1" x14ac:dyDescent="0.35">
      <c r="A439" s="504" t="s">
        <v>272</v>
      </c>
      <c r="B439" s="504" t="s">
        <v>272</v>
      </c>
      <c r="C439" s="504" t="s">
        <v>272</v>
      </c>
      <c r="D439" s="504" t="s">
        <v>272</v>
      </c>
      <c r="E439" s="504" t="s">
        <v>1052</v>
      </c>
      <c r="F439" s="504" t="s">
        <v>272</v>
      </c>
      <c r="G439" s="505" t="s">
        <v>1130</v>
      </c>
    </row>
    <row r="440" spans="1:7" s="501" customFormat="1" ht="19.149999999999999" customHeight="1" x14ac:dyDescent="0.35">
      <c r="A440" s="504" t="s">
        <v>272</v>
      </c>
      <c r="B440" s="504" t="s">
        <v>272</v>
      </c>
      <c r="C440" s="504" t="s">
        <v>272</v>
      </c>
      <c r="D440" s="504" t="s">
        <v>272</v>
      </c>
      <c r="E440" s="504" t="s">
        <v>272</v>
      </c>
      <c r="F440" s="504" t="s">
        <v>1054</v>
      </c>
      <c r="G440" s="505" t="s">
        <v>1130</v>
      </c>
    </row>
    <row r="441" spans="1:7" s="501" customFormat="1" ht="19.149999999999999" customHeight="1" x14ac:dyDescent="0.35">
      <c r="A441" s="504" t="s">
        <v>272</v>
      </c>
      <c r="B441" s="504" t="s">
        <v>272</v>
      </c>
      <c r="C441" s="504" t="s">
        <v>272</v>
      </c>
      <c r="D441" s="504" t="s">
        <v>272</v>
      </c>
      <c r="E441" s="504" t="s">
        <v>747</v>
      </c>
      <c r="F441" s="504" t="s">
        <v>272</v>
      </c>
      <c r="G441" s="505" t="s">
        <v>1131</v>
      </c>
    </row>
    <row r="442" spans="1:7" s="501" customFormat="1" ht="19.149999999999999" customHeight="1" x14ac:dyDescent="0.35">
      <c r="A442" s="504" t="s">
        <v>272</v>
      </c>
      <c r="B442" s="504" t="s">
        <v>272</v>
      </c>
      <c r="C442" s="504" t="s">
        <v>272</v>
      </c>
      <c r="D442" s="504" t="s">
        <v>272</v>
      </c>
      <c r="E442" s="504" t="s">
        <v>272</v>
      </c>
      <c r="F442" s="504" t="s">
        <v>749</v>
      </c>
      <c r="G442" s="505" t="s">
        <v>1132</v>
      </c>
    </row>
    <row r="443" spans="1:7" s="501" customFormat="1" ht="19.149999999999999" customHeight="1" x14ac:dyDescent="0.35">
      <c r="A443" s="504" t="s">
        <v>272</v>
      </c>
      <c r="B443" s="504" t="s">
        <v>272</v>
      </c>
      <c r="C443" s="504" t="s">
        <v>272</v>
      </c>
      <c r="D443" s="504" t="s">
        <v>272</v>
      </c>
      <c r="E443" s="504" t="s">
        <v>272</v>
      </c>
      <c r="F443" s="504" t="s">
        <v>1057</v>
      </c>
      <c r="G443" s="505" t="s">
        <v>1133</v>
      </c>
    </row>
    <row r="444" spans="1:7" s="501" customFormat="1" ht="19.149999999999999" customHeight="1" x14ac:dyDescent="0.35">
      <c r="A444" s="504" t="s">
        <v>272</v>
      </c>
      <c r="B444" s="504" t="s">
        <v>272</v>
      </c>
      <c r="C444" s="504" t="s">
        <v>272</v>
      </c>
      <c r="D444" s="504" t="s">
        <v>272</v>
      </c>
      <c r="E444" s="504" t="s">
        <v>1059</v>
      </c>
      <c r="F444" s="504" t="s">
        <v>272</v>
      </c>
      <c r="G444" s="505" t="s">
        <v>1134</v>
      </c>
    </row>
    <row r="445" spans="1:7" s="501" customFormat="1" ht="19.149999999999999" customHeight="1" x14ac:dyDescent="0.35">
      <c r="A445" s="504" t="s">
        <v>272</v>
      </c>
      <c r="B445" s="504" t="s">
        <v>272</v>
      </c>
      <c r="C445" s="504" t="s">
        <v>272</v>
      </c>
      <c r="D445" s="504" t="s">
        <v>272</v>
      </c>
      <c r="E445" s="504" t="s">
        <v>272</v>
      </c>
      <c r="F445" s="504" t="s">
        <v>1061</v>
      </c>
      <c r="G445" s="505" t="s">
        <v>1134</v>
      </c>
    </row>
    <row r="446" spans="1:7" s="501" customFormat="1" ht="19.149999999999999" customHeight="1" x14ac:dyDescent="0.35">
      <c r="A446" s="504" t="s">
        <v>272</v>
      </c>
      <c r="B446" s="504" t="s">
        <v>272</v>
      </c>
      <c r="C446" s="504" t="s">
        <v>272</v>
      </c>
      <c r="D446" s="504" t="s">
        <v>272</v>
      </c>
      <c r="E446" s="504" t="s">
        <v>750</v>
      </c>
      <c r="F446" s="504" t="s">
        <v>272</v>
      </c>
      <c r="G446" s="505" t="s">
        <v>1135</v>
      </c>
    </row>
    <row r="447" spans="1:7" s="501" customFormat="1" ht="19.149999999999999" customHeight="1" x14ac:dyDescent="0.35">
      <c r="A447" s="504" t="s">
        <v>272</v>
      </c>
      <c r="B447" s="504" t="s">
        <v>272</v>
      </c>
      <c r="C447" s="504" t="s">
        <v>272</v>
      </c>
      <c r="D447" s="504" t="s">
        <v>272</v>
      </c>
      <c r="E447" s="504" t="s">
        <v>272</v>
      </c>
      <c r="F447" s="504" t="s">
        <v>752</v>
      </c>
      <c r="G447" s="505" t="s">
        <v>1136</v>
      </c>
    </row>
    <row r="448" spans="1:7" s="501" customFormat="1" ht="19.149999999999999" customHeight="1" x14ac:dyDescent="0.35">
      <c r="A448" s="504" t="s">
        <v>272</v>
      </c>
      <c r="B448" s="504" t="s">
        <v>272</v>
      </c>
      <c r="C448" s="504" t="s">
        <v>272</v>
      </c>
      <c r="D448" s="504" t="s">
        <v>272</v>
      </c>
      <c r="E448" s="504" t="s">
        <v>272</v>
      </c>
      <c r="F448" s="504" t="s">
        <v>754</v>
      </c>
      <c r="G448" s="505" t="s">
        <v>1137</v>
      </c>
    </row>
    <row r="449" spans="1:7" s="501" customFormat="1" ht="19.149999999999999" customHeight="1" x14ac:dyDescent="0.35">
      <c r="A449" s="504" t="s">
        <v>272</v>
      </c>
      <c r="B449" s="504" t="s">
        <v>272</v>
      </c>
      <c r="C449" s="504" t="s">
        <v>272</v>
      </c>
      <c r="D449" s="504" t="s">
        <v>272</v>
      </c>
      <c r="E449" s="504" t="s">
        <v>272</v>
      </c>
      <c r="F449" s="504" t="s">
        <v>756</v>
      </c>
      <c r="G449" s="505" t="s">
        <v>1138</v>
      </c>
    </row>
    <row r="450" spans="1:7" s="501" customFormat="1" ht="19.149999999999999" customHeight="1" x14ac:dyDescent="0.35">
      <c r="A450" s="504" t="s">
        <v>272</v>
      </c>
      <c r="B450" s="504" t="s">
        <v>272</v>
      </c>
      <c r="C450" s="504" t="s">
        <v>272</v>
      </c>
      <c r="D450" s="504" t="s">
        <v>272</v>
      </c>
      <c r="E450" s="504" t="s">
        <v>272</v>
      </c>
      <c r="F450" s="504" t="s">
        <v>758</v>
      </c>
      <c r="G450" s="505" t="s">
        <v>1139</v>
      </c>
    </row>
    <row r="451" spans="1:7" s="501" customFormat="1" ht="19.149999999999999" customHeight="1" x14ac:dyDescent="0.35">
      <c r="A451" s="504" t="s">
        <v>272</v>
      </c>
      <c r="B451" s="504" t="s">
        <v>272</v>
      </c>
      <c r="C451" s="504" t="s">
        <v>272</v>
      </c>
      <c r="D451" s="504" t="s">
        <v>272</v>
      </c>
      <c r="E451" s="504" t="s">
        <v>760</v>
      </c>
      <c r="F451" s="504" t="s">
        <v>272</v>
      </c>
      <c r="G451" s="505" t="s">
        <v>1140</v>
      </c>
    </row>
    <row r="452" spans="1:7" s="501" customFormat="1" ht="19.149999999999999" customHeight="1" x14ac:dyDescent="0.35">
      <c r="A452" s="504" t="s">
        <v>272</v>
      </c>
      <c r="B452" s="504" t="s">
        <v>272</v>
      </c>
      <c r="C452" s="504" t="s">
        <v>272</v>
      </c>
      <c r="D452" s="504" t="s">
        <v>272</v>
      </c>
      <c r="E452" s="504" t="s">
        <v>272</v>
      </c>
      <c r="F452" s="504" t="s">
        <v>764</v>
      </c>
      <c r="G452" s="505" t="s">
        <v>1140</v>
      </c>
    </row>
    <row r="453" spans="1:7" s="501" customFormat="1" ht="19.149999999999999" customHeight="1" x14ac:dyDescent="0.35">
      <c r="A453" s="504" t="s">
        <v>272</v>
      </c>
      <c r="B453" s="504" t="s">
        <v>272</v>
      </c>
      <c r="C453" s="504" t="s">
        <v>272</v>
      </c>
      <c r="D453" s="504" t="s">
        <v>272</v>
      </c>
      <c r="E453" s="504" t="s">
        <v>766</v>
      </c>
      <c r="F453" s="504" t="s">
        <v>272</v>
      </c>
      <c r="G453" s="505" t="s">
        <v>1141</v>
      </c>
    </row>
    <row r="454" spans="1:7" s="501" customFormat="1" ht="19.149999999999999" customHeight="1" x14ac:dyDescent="0.35">
      <c r="A454" s="504" t="s">
        <v>272</v>
      </c>
      <c r="B454" s="504" t="s">
        <v>272</v>
      </c>
      <c r="C454" s="504" t="s">
        <v>272</v>
      </c>
      <c r="D454" s="504" t="s">
        <v>272</v>
      </c>
      <c r="E454" s="504" t="s">
        <v>272</v>
      </c>
      <c r="F454" s="504" t="s">
        <v>768</v>
      </c>
      <c r="G454" s="505" t="s">
        <v>1142</v>
      </c>
    </row>
    <row r="455" spans="1:7" s="501" customFormat="1" ht="19.149999999999999" customHeight="1" x14ac:dyDescent="0.35">
      <c r="A455" s="504" t="s">
        <v>272</v>
      </c>
      <c r="B455" s="504" t="s">
        <v>272</v>
      </c>
      <c r="C455" s="504" t="s">
        <v>272</v>
      </c>
      <c r="D455" s="504" t="s">
        <v>272</v>
      </c>
      <c r="E455" s="504" t="s">
        <v>272</v>
      </c>
      <c r="F455" s="504" t="s">
        <v>770</v>
      </c>
      <c r="G455" s="505" t="s">
        <v>1143</v>
      </c>
    </row>
    <row r="456" spans="1:7" s="501" customFormat="1" ht="19.149999999999999" customHeight="1" x14ac:dyDescent="0.35">
      <c r="A456" s="504" t="s">
        <v>272</v>
      </c>
      <c r="B456" s="504" t="s">
        <v>272</v>
      </c>
      <c r="C456" s="504" t="s">
        <v>272</v>
      </c>
      <c r="D456" s="504" t="s">
        <v>272</v>
      </c>
      <c r="E456" s="504" t="s">
        <v>774</v>
      </c>
      <c r="F456" s="504" t="s">
        <v>272</v>
      </c>
      <c r="G456" s="505" t="s">
        <v>1144</v>
      </c>
    </row>
    <row r="457" spans="1:7" s="501" customFormat="1" ht="19.149999999999999" customHeight="1" x14ac:dyDescent="0.35">
      <c r="A457" s="504" t="s">
        <v>272</v>
      </c>
      <c r="B457" s="504" t="s">
        <v>272</v>
      </c>
      <c r="C457" s="504" t="s">
        <v>272</v>
      </c>
      <c r="D457" s="504" t="s">
        <v>272</v>
      </c>
      <c r="E457" s="504" t="s">
        <v>272</v>
      </c>
      <c r="F457" s="504" t="s">
        <v>776</v>
      </c>
      <c r="G457" s="505" t="s">
        <v>1145</v>
      </c>
    </row>
    <row r="458" spans="1:7" s="501" customFormat="1" ht="19.149999999999999" customHeight="1" x14ac:dyDescent="0.35">
      <c r="A458" s="504" t="s">
        <v>272</v>
      </c>
      <c r="B458" s="504" t="s">
        <v>272</v>
      </c>
      <c r="C458" s="504" t="s">
        <v>272</v>
      </c>
      <c r="D458" s="504" t="s">
        <v>272</v>
      </c>
      <c r="E458" s="504" t="s">
        <v>272</v>
      </c>
      <c r="F458" s="504" t="s">
        <v>778</v>
      </c>
      <c r="G458" s="505" t="s">
        <v>1146</v>
      </c>
    </row>
    <row r="459" spans="1:7" s="501" customFormat="1" ht="19.149999999999999" customHeight="1" x14ac:dyDescent="0.35">
      <c r="A459" s="504" t="s">
        <v>272</v>
      </c>
      <c r="B459" s="504" t="s">
        <v>272</v>
      </c>
      <c r="C459" s="504" t="s">
        <v>272</v>
      </c>
      <c r="D459" s="504" t="s">
        <v>272</v>
      </c>
      <c r="E459" s="504" t="s">
        <v>272</v>
      </c>
      <c r="F459" s="504" t="s">
        <v>780</v>
      </c>
      <c r="G459" s="505" t="s">
        <v>1147</v>
      </c>
    </row>
    <row r="460" spans="1:7" s="501" customFormat="1" ht="19.149999999999999" customHeight="1" x14ac:dyDescent="0.35">
      <c r="A460" s="504" t="s">
        <v>272</v>
      </c>
      <c r="B460" s="504" t="s">
        <v>272</v>
      </c>
      <c r="C460" s="504" t="s">
        <v>272</v>
      </c>
      <c r="D460" s="504" t="s">
        <v>272</v>
      </c>
      <c r="E460" s="504" t="s">
        <v>782</v>
      </c>
      <c r="F460" s="504" t="s">
        <v>272</v>
      </c>
      <c r="G460" s="505" t="s">
        <v>1148</v>
      </c>
    </row>
    <row r="461" spans="1:7" s="501" customFormat="1" ht="19.149999999999999" customHeight="1" x14ac:dyDescent="0.35">
      <c r="A461" s="504" t="s">
        <v>272</v>
      </c>
      <c r="B461" s="504" t="s">
        <v>272</v>
      </c>
      <c r="C461" s="504" t="s">
        <v>272</v>
      </c>
      <c r="D461" s="504" t="s">
        <v>272</v>
      </c>
      <c r="E461" s="504" t="s">
        <v>272</v>
      </c>
      <c r="F461" s="504" t="s">
        <v>784</v>
      </c>
      <c r="G461" s="505" t="s">
        <v>1149</v>
      </c>
    </row>
    <row r="462" spans="1:7" s="501" customFormat="1" ht="19.149999999999999" customHeight="1" x14ac:dyDescent="0.35">
      <c r="A462" s="504" t="s">
        <v>272</v>
      </c>
      <c r="B462" s="504" t="s">
        <v>272</v>
      </c>
      <c r="C462" s="504" t="s">
        <v>272</v>
      </c>
      <c r="D462" s="504" t="s">
        <v>272</v>
      </c>
      <c r="E462" s="504" t="s">
        <v>272</v>
      </c>
      <c r="F462" s="504" t="s">
        <v>788</v>
      </c>
      <c r="G462" s="505" t="s">
        <v>1150</v>
      </c>
    </row>
    <row r="463" spans="1:7" s="501" customFormat="1" ht="19.149999999999999" customHeight="1" x14ac:dyDescent="0.35">
      <c r="A463" s="504" t="s">
        <v>272</v>
      </c>
      <c r="B463" s="504" t="s">
        <v>272</v>
      </c>
      <c r="C463" s="504" t="s">
        <v>272</v>
      </c>
      <c r="D463" s="504" t="s">
        <v>272</v>
      </c>
      <c r="E463" s="504" t="s">
        <v>794</v>
      </c>
      <c r="F463" s="504" t="s">
        <v>272</v>
      </c>
      <c r="G463" s="505" t="s">
        <v>1151</v>
      </c>
    </row>
    <row r="464" spans="1:7" s="501" customFormat="1" ht="19.149999999999999" customHeight="1" x14ac:dyDescent="0.35">
      <c r="A464" s="504" t="s">
        <v>272</v>
      </c>
      <c r="B464" s="504" t="s">
        <v>272</v>
      </c>
      <c r="C464" s="504" t="s">
        <v>272</v>
      </c>
      <c r="D464" s="504" t="s">
        <v>272</v>
      </c>
      <c r="E464" s="504" t="s">
        <v>272</v>
      </c>
      <c r="F464" s="504" t="s">
        <v>1080</v>
      </c>
      <c r="G464" s="505" t="s">
        <v>1152</v>
      </c>
    </row>
    <row r="465" spans="1:7" s="501" customFormat="1" ht="19.149999999999999" customHeight="1" x14ac:dyDescent="0.35">
      <c r="A465" s="504" t="s">
        <v>272</v>
      </c>
      <c r="B465" s="504" t="s">
        <v>272</v>
      </c>
      <c r="C465" s="504" t="s">
        <v>272</v>
      </c>
      <c r="D465" s="504" t="s">
        <v>272</v>
      </c>
      <c r="E465" s="504" t="s">
        <v>272</v>
      </c>
      <c r="F465" s="504" t="s">
        <v>796</v>
      </c>
      <c r="G465" s="505" t="s">
        <v>1153</v>
      </c>
    </row>
    <row r="466" spans="1:7" s="501" customFormat="1" ht="19.149999999999999" customHeight="1" x14ac:dyDescent="0.35">
      <c r="A466" s="504" t="s">
        <v>272</v>
      </c>
      <c r="B466" s="504" t="s">
        <v>272</v>
      </c>
      <c r="C466" s="504" t="s">
        <v>272</v>
      </c>
      <c r="D466" s="504" t="s">
        <v>272</v>
      </c>
      <c r="E466" s="504" t="s">
        <v>272</v>
      </c>
      <c r="F466" s="504" t="s">
        <v>798</v>
      </c>
      <c r="G466" s="505" t="s">
        <v>1154</v>
      </c>
    </row>
    <row r="467" spans="1:7" s="501" customFormat="1" ht="19.149999999999999" customHeight="1" x14ac:dyDescent="0.35">
      <c r="A467" s="504" t="s">
        <v>272</v>
      </c>
      <c r="B467" s="504" t="s">
        <v>272</v>
      </c>
      <c r="C467" s="504" t="s">
        <v>272</v>
      </c>
      <c r="D467" s="504" t="s">
        <v>272</v>
      </c>
      <c r="E467" s="504" t="s">
        <v>897</v>
      </c>
      <c r="F467" s="504" t="s">
        <v>272</v>
      </c>
      <c r="G467" s="505" t="s">
        <v>1155</v>
      </c>
    </row>
    <row r="468" spans="1:7" s="501" customFormat="1" ht="19.149999999999999" customHeight="1" x14ac:dyDescent="0.35">
      <c r="A468" s="504" t="s">
        <v>272</v>
      </c>
      <c r="B468" s="504" t="s">
        <v>272</v>
      </c>
      <c r="C468" s="504" t="s">
        <v>272</v>
      </c>
      <c r="D468" s="504" t="s">
        <v>272</v>
      </c>
      <c r="E468" s="504" t="s">
        <v>272</v>
      </c>
      <c r="F468" s="504" t="s">
        <v>1085</v>
      </c>
      <c r="G468" s="505" t="s">
        <v>1156</v>
      </c>
    </row>
    <row r="469" spans="1:7" s="501" customFormat="1" ht="19.149999999999999" customHeight="1" x14ac:dyDescent="0.35">
      <c r="A469" s="504" t="s">
        <v>272</v>
      </c>
      <c r="B469" s="504" t="s">
        <v>272</v>
      </c>
      <c r="C469" s="504" t="s">
        <v>272</v>
      </c>
      <c r="D469" s="504" t="s">
        <v>272</v>
      </c>
      <c r="E469" s="504" t="s">
        <v>272</v>
      </c>
      <c r="F469" s="504" t="s">
        <v>973</v>
      </c>
      <c r="G469" s="505" t="s">
        <v>1157</v>
      </c>
    </row>
    <row r="470" spans="1:7" s="501" customFormat="1" ht="19.149999999999999" customHeight="1" x14ac:dyDescent="0.35">
      <c r="A470" s="504" t="s">
        <v>272</v>
      </c>
      <c r="B470" s="504" t="s">
        <v>272</v>
      </c>
      <c r="C470" s="504" t="s">
        <v>272</v>
      </c>
      <c r="D470" s="504" t="s">
        <v>272</v>
      </c>
      <c r="E470" s="504" t="s">
        <v>272</v>
      </c>
      <c r="F470" s="504" t="s">
        <v>899</v>
      </c>
      <c r="G470" s="505" t="s">
        <v>1158</v>
      </c>
    </row>
    <row r="471" spans="1:7" s="501" customFormat="1" ht="19.149999999999999" customHeight="1" x14ac:dyDescent="0.35">
      <c r="A471" s="504" t="s">
        <v>272</v>
      </c>
      <c r="B471" s="504" t="s">
        <v>272</v>
      </c>
      <c r="C471" s="504" t="s">
        <v>272</v>
      </c>
      <c r="D471" s="504" t="s">
        <v>272</v>
      </c>
      <c r="E471" s="504" t="s">
        <v>272</v>
      </c>
      <c r="F471" s="504" t="s">
        <v>1091</v>
      </c>
      <c r="G471" s="505" t="s">
        <v>1159</v>
      </c>
    </row>
    <row r="472" spans="1:7" s="501" customFormat="1" ht="19.149999999999999" customHeight="1" x14ac:dyDescent="0.35">
      <c r="A472" s="504" t="s">
        <v>272</v>
      </c>
      <c r="B472" s="504" t="s">
        <v>272</v>
      </c>
      <c r="C472" s="504" t="s">
        <v>272</v>
      </c>
      <c r="D472" s="504" t="s">
        <v>272</v>
      </c>
      <c r="E472" s="504" t="s">
        <v>800</v>
      </c>
      <c r="F472" s="504" t="s">
        <v>272</v>
      </c>
      <c r="G472" s="505" t="s">
        <v>1160</v>
      </c>
    </row>
    <row r="473" spans="1:7" s="501" customFormat="1" ht="19.149999999999999" customHeight="1" x14ac:dyDescent="0.35">
      <c r="A473" s="504" t="s">
        <v>272</v>
      </c>
      <c r="B473" s="504" t="s">
        <v>272</v>
      </c>
      <c r="C473" s="504" t="s">
        <v>272</v>
      </c>
      <c r="D473" s="504" t="s">
        <v>272</v>
      </c>
      <c r="E473" s="504" t="s">
        <v>272</v>
      </c>
      <c r="F473" s="504" t="s">
        <v>804</v>
      </c>
      <c r="G473" s="505" t="s">
        <v>1161</v>
      </c>
    </row>
    <row r="474" spans="1:7" s="501" customFormat="1" ht="19.149999999999999" customHeight="1" x14ac:dyDescent="0.35">
      <c r="A474" s="504" t="s">
        <v>272</v>
      </c>
      <c r="B474" s="504" t="s">
        <v>272</v>
      </c>
      <c r="C474" s="504" t="s">
        <v>272</v>
      </c>
      <c r="D474" s="504" t="s">
        <v>272</v>
      </c>
      <c r="E474" s="504" t="s">
        <v>272</v>
      </c>
      <c r="F474" s="504" t="s">
        <v>858</v>
      </c>
      <c r="G474" s="505" t="s">
        <v>1094</v>
      </c>
    </row>
    <row r="475" spans="1:7" s="501" customFormat="1" ht="19.149999999999999" customHeight="1" x14ac:dyDescent="0.35">
      <c r="A475" s="504" t="s">
        <v>272</v>
      </c>
      <c r="B475" s="504" t="s">
        <v>272</v>
      </c>
      <c r="C475" s="504" t="s">
        <v>272</v>
      </c>
      <c r="D475" s="504" t="s">
        <v>272</v>
      </c>
      <c r="E475" s="504" t="s">
        <v>806</v>
      </c>
      <c r="F475" s="504" t="s">
        <v>272</v>
      </c>
      <c r="G475" s="505" t="s">
        <v>1162</v>
      </c>
    </row>
    <row r="476" spans="1:7" s="501" customFormat="1" ht="19.149999999999999" customHeight="1" x14ac:dyDescent="0.35">
      <c r="A476" s="504" t="s">
        <v>272</v>
      </c>
      <c r="B476" s="504" t="s">
        <v>272</v>
      </c>
      <c r="C476" s="504" t="s">
        <v>272</v>
      </c>
      <c r="D476" s="504" t="s">
        <v>272</v>
      </c>
      <c r="E476" s="504" t="s">
        <v>272</v>
      </c>
      <c r="F476" s="504" t="s">
        <v>1097</v>
      </c>
      <c r="G476" s="505" t="s">
        <v>1163</v>
      </c>
    </row>
    <row r="477" spans="1:7" s="501" customFormat="1" ht="19.149999999999999" customHeight="1" x14ac:dyDescent="0.35">
      <c r="A477" s="504" t="s">
        <v>272</v>
      </c>
      <c r="B477" s="504" t="s">
        <v>272</v>
      </c>
      <c r="C477" s="504" t="s">
        <v>272</v>
      </c>
      <c r="D477" s="504" t="s">
        <v>272</v>
      </c>
      <c r="E477" s="504" t="s">
        <v>272</v>
      </c>
      <c r="F477" s="504" t="s">
        <v>810</v>
      </c>
      <c r="G477" s="505" t="s">
        <v>1164</v>
      </c>
    </row>
    <row r="478" spans="1:7" s="501" customFormat="1" ht="19.149999999999999" customHeight="1" x14ac:dyDescent="0.35">
      <c r="A478" s="504" t="s">
        <v>272</v>
      </c>
      <c r="B478" s="504" t="s">
        <v>272</v>
      </c>
      <c r="C478" s="504" t="s">
        <v>272</v>
      </c>
      <c r="D478" s="504" t="s">
        <v>272</v>
      </c>
      <c r="E478" s="504" t="s">
        <v>272</v>
      </c>
      <c r="F478" s="504" t="s">
        <v>812</v>
      </c>
      <c r="G478" s="505" t="s">
        <v>1165</v>
      </c>
    </row>
    <row r="479" spans="1:7" s="501" customFormat="1" ht="19.149999999999999" customHeight="1" x14ac:dyDescent="0.35">
      <c r="A479" s="504" t="s">
        <v>272</v>
      </c>
      <c r="B479" s="504" t="s">
        <v>272</v>
      </c>
      <c r="C479" s="504" t="s">
        <v>272</v>
      </c>
      <c r="D479" s="504" t="s">
        <v>272</v>
      </c>
      <c r="E479" s="504" t="s">
        <v>272</v>
      </c>
      <c r="F479" s="504" t="s">
        <v>814</v>
      </c>
      <c r="G479" s="505" t="s">
        <v>1166</v>
      </c>
    </row>
    <row r="480" spans="1:7" s="501" customFormat="1" ht="19.149999999999999" customHeight="1" x14ac:dyDescent="0.35">
      <c r="A480" s="504" t="s">
        <v>272</v>
      </c>
      <c r="B480" s="504" t="s">
        <v>272</v>
      </c>
      <c r="C480" s="504" t="s">
        <v>272</v>
      </c>
      <c r="D480" s="504" t="s">
        <v>272</v>
      </c>
      <c r="E480" s="504" t="s">
        <v>272</v>
      </c>
      <c r="F480" s="504" t="s">
        <v>816</v>
      </c>
      <c r="G480" s="505" t="s">
        <v>1167</v>
      </c>
    </row>
    <row r="481" spans="1:7" s="501" customFormat="1" ht="19.149999999999999" customHeight="1" x14ac:dyDescent="0.35">
      <c r="A481" s="504" t="s">
        <v>272</v>
      </c>
      <c r="B481" s="504" t="s">
        <v>272</v>
      </c>
      <c r="C481" s="504" t="s">
        <v>272</v>
      </c>
      <c r="D481" s="504" t="s">
        <v>272</v>
      </c>
      <c r="E481" s="504" t="s">
        <v>272</v>
      </c>
      <c r="F481" s="504" t="s">
        <v>818</v>
      </c>
      <c r="G481" s="505" t="s">
        <v>1168</v>
      </c>
    </row>
    <row r="482" spans="1:7" s="501" customFormat="1" ht="19.149999999999999" customHeight="1" x14ac:dyDescent="0.35">
      <c r="A482" s="504" t="s">
        <v>272</v>
      </c>
      <c r="B482" s="504" t="s">
        <v>272</v>
      </c>
      <c r="C482" s="504" t="s">
        <v>272</v>
      </c>
      <c r="D482" s="504" t="s">
        <v>272</v>
      </c>
      <c r="E482" s="504" t="s">
        <v>820</v>
      </c>
      <c r="F482" s="504" t="s">
        <v>272</v>
      </c>
      <c r="G482" s="505" t="s">
        <v>1169</v>
      </c>
    </row>
    <row r="483" spans="1:7" s="501" customFormat="1" ht="19.149999999999999" customHeight="1" x14ac:dyDescent="0.35">
      <c r="A483" s="504" t="s">
        <v>272</v>
      </c>
      <c r="B483" s="504" t="s">
        <v>272</v>
      </c>
      <c r="C483" s="504" t="s">
        <v>272</v>
      </c>
      <c r="D483" s="504" t="s">
        <v>272</v>
      </c>
      <c r="E483" s="504" t="s">
        <v>272</v>
      </c>
      <c r="F483" s="504" t="s">
        <v>1007</v>
      </c>
      <c r="G483" s="505" t="s">
        <v>1170</v>
      </c>
    </row>
    <row r="484" spans="1:7" s="501" customFormat="1" ht="19.149999999999999" customHeight="1" x14ac:dyDescent="0.35">
      <c r="A484" s="504" t="s">
        <v>272</v>
      </c>
      <c r="B484" s="504" t="s">
        <v>272</v>
      </c>
      <c r="C484" s="504" t="s">
        <v>272</v>
      </c>
      <c r="D484" s="504" t="s">
        <v>272</v>
      </c>
      <c r="E484" s="504" t="s">
        <v>272</v>
      </c>
      <c r="F484" s="504" t="s">
        <v>822</v>
      </c>
      <c r="G484" s="505" t="s">
        <v>1171</v>
      </c>
    </row>
    <row r="485" spans="1:7" s="501" customFormat="1" ht="19.149999999999999" customHeight="1" x14ac:dyDescent="0.35">
      <c r="A485" s="504" t="s">
        <v>272</v>
      </c>
      <c r="B485" s="504" t="s">
        <v>272</v>
      </c>
      <c r="C485" s="504" t="s">
        <v>272</v>
      </c>
      <c r="D485" s="504" t="s">
        <v>272</v>
      </c>
      <c r="E485" s="504" t="s">
        <v>272</v>
      </c>
      <c r="F485" s="504" t="s">
        <v>824</v>
      </c>
      <c r="G485" s="505" t="s">
        <v>1172</v>
      </c>
    </row>
    <row r="486" spans="1:7" s="501" customFormat="1" ht="19.149999999999999" customHeight="1" x14ac:dyDescent="0.35">
      <c r="A486" s="504" t="s">
        <v>272</v>
      </c>
      <c r="B486" s="504" t="s">
        <v>272</v>
      </c>
      <c r="C486" s="504" t="s">
        <v>272</v>
      </c>
      <c r="D486" s="504" t="s">
        <v>272</v>
      </c>
      <c r="E486" s="504" t="s">
        <v>826</v>
      </c>
      <c r="F486" s="504" t="s">
        <v>272</v>
      </c>
      <c r="G486" s="505" t="s">
        <v>1173</v>
      </c>
    </row>
    <row r="487" spans="1:7" s="501" customFormat="1" ht="19.149999999999999" customHeight="1" x14ac:dyDescent="0.35">
      <c r="A487" s="504" t="s">
        <v>272</v>
      </c>
      <c r="B487" s="504" t="s">
        <v>272</v>
      </c>
      <c r="C487" s="504" t="s">
        <v>272</v>
      </c>
      <c r="D487" s="504" t="s">
        <v>272</v>
      </c>
      <c r="E487" s="504" t="s">
        <v>272</v>
      </c>
      <c r="F487" s="504" t="s">
        <v>860</v>
      </c>
      <c r="G487" s="505" t="s">
        <v>1174</v>
      </c>
    </row>
    <row r="488" spans="1:7" s="501" customFormat="1" ht="19.149999999999999" customHeight="1" x14ac:dyDescent="0.35">
      <c r="A488" s="504" t="s">
        <v>272</v>
      </c>
      <c r="B488" s="504" t="s">
        <v>272</v>
      </c>
      <c r="C488" s="504" t="s">
        <v>272</v>
      </c>
      <c r="D488" s="504" t="s">
        <v>272</v>
      </c>
      <c r="E488" s="504" t="s">
        <v>272</v>
      </c>
      <c r="F488" s="504" t="s">
        <v>828</v>
      </c>
      <c r="G488" s="505" t="s">
        <v>1175</v>
      </c>
    </row>
    <row r="489" spans="1:7" s="501" customFormat="1" ht="19.149999999999999" customHeight="1" x14ac:dyDescent="0.35">
      <c r="A489" s="504" t="s">
        <v>272</v>
      </c>
      <c r="B489" s="504" t="s">
        <v>272</v>
      </c>
      <c r="C489" s="504" t="s">
        <v>272</v>
      </c>
      <c r="D489" s="504" t="s">
        <v>272</v>
      </c>
      <c r="E489" s="504" t="s">
        <v>272</v>
      </c>
      <c r="F489" s="504" t="s">
        <v>830</v>
      </c>
      <c r="G489" s="505" t="s">
        <v>1176</v>
      </c>
    </row>
    <row r="490" spans="1:7" s="501" customFormat="1" ht="19.149999999999999" customHeight="1" x14ac:dyDescent="0.35">
      <c r="A490" s="504" t="s">
        <v>272</v>
      </c>
      <c r="B490" s="504" t="s">
        <v>272</v>
      </c>
      <c r="C490" s="504" t="s">
        <v>272</v>
      </c>
      <c r="D490" s="504" t="s">
        <v>272</v>
      </c>
      <c r="E490" s="504" t="s">
        <v>272</v>
      </c>
      <c r="F490" s="504" t="s">
        <v>832</v>
      </c>
      <c r="G490" s="505" t="s">
        <v>1177</v>
      </c>
    </row>
    <row r="491" spans="1:7" s="501" customFormat="1" ht="19.149999999999999" customHeight="1" x14ac:dyDescent="0.35">
      <c r="A491" s="504" t="s">
        <v>272</v>
      </c>
      <c r="B491" s="504" t="s">
        <v>272</v>
      </c>
      <c r="C491" s="504" t="s">
        <v>272</v>
      </c>
      <c r="D491" s="504" t="s">
        <v>272</v>
      </c>
      <c r="E491" s="504" t="s">
        <v>984</v>
      </c>
      <c r="F491" s="504" t="s">
        <v>272</v>
      </c>
      <c r="G491" s="505" t="s">
        <v>1178</v>
      </c>
    </row>
    <row r="492" spans="1:7" s="501" customFormat="1" ht="19.149999999999999" customHeight="1" x14ac:dyDescent="0.35">
      <c r="A492" s="504" t="s">
        <v>272</v>
      </c>
      <c r="B492" s="504" t="s">
        <v>272</v>
      </c>
      <c r="C492" s="504" t="s">
        <v>272</v>
      </c>
      <c r="D492" s="504" t="s">
        <v>272</v>
      </c>
      <c r="E492" s="504" t="s">
        <v>272</v>
      </c>
      <c r="F492" s="504" t="s">
        <v>986</v>
      </c>
      <c r="G492" s="505" t="s">
        <v>1178</v>
      </c>
    </row>
    <row r="493" spans="1:7" s="501" customFormat="1" ht="19.149999999999999" customHeight="1" x14ac:dyDescent="0.35">
      <c r="A493" s="504" t="s">
        <v>272</v>
      </c>
      <c r="B493" s="504" t="s">
        <v>272</v>
      </c>
      <c r="C493" s="504" t="s">
        <v>272</v>
      </c>
      <c r="D493" s="504" t="s">
        <v>272</v>
      </c>
      <c r="E493" s="504" t="s">
        <v>834</v>
      </c>
      <c r="F493" s="504" t="s">
        <v>272</v>
      </c>
      <c r="G493" s="505" t="s">
        <v>1179</v>
      </c>
    </row>
    <row r="494" spans="1:7" s="501" customFormat="1" ht="19.149999999999999" customHeight="1" x14ac:dyDescent="0.35">
      <c r="A494" s="504" t="s">
        <v>272</v>
      </c>
      <c r="B494" s="504" t="s">
        <v>272</v>
      </c>
      <c r="C494" s="504" t="s">
        <v>272</v>
      </c>
      <c r="D494" s="504" t="s">
        <v>272</v>
      </c>
      <c r="E494" s="504" t="s">
        <v>272</v>
      </c>
      <c r="F494" s="504" t="s">
        <v>836</v>
      </c>
      <c r="G494" s="505" t="s">
        <v>1180</v>
      </c>
    </row>
    <row r="495" spans="1:7" s="501" customFormat="1" ht="19.149999999999999" customHeight="1" x14ac:dyDescent="0.35">
      <c r="A495" s="504" t="s">
        <v>272</v>
      </c>
      <c r="B495" s="504" t="s">
        <v>272</v>
      </c>
      <c r="C495" s="504" t="s">
        <v>272</v>
      </c>
      <c r="D495" s="504" t="s">
        <v>272</v>
      </c>
      <c r="E495" s="504" t="s">
        <v>272</v>
      </c>
      <c r="F495" s="504" t="s">
        <v>842</v>
      </c>
      <c r="G495" s="505" t="s">
        <v>1181</v>
      </c>
    </row>
    <row r="496" spans="1:7" s="501" customFormat="1" ht="19.149999999999999" customHeight="1" x14ac:dyDescent="0.35">
      <c r="A496" s="504" t="s">
        <v>272</v>
      </c>
      <c r="B496" s="504" t="s">
        <v>272</v>
      </c>
      <c r="C496" s="504" t="s">
        <v>272</v>
      </c>
      <c r="D496" s="504" t="s">
        <v>671</v>
      </c>
      <c r="E496" s="504" t="s">
        <v>272</v>
      </c>
      <c r="F496" s="504" t="s">
        <v>272</v>
      </c>
      <c r="G496" s="505" t="s">
        <v>1182</v>
      </c>
    </row>
    <row r="497" spans="1:7" s="501" customFormat="1" ht="19.149999999999999" customHeight="1" x14ac:dyDescent="0.35">
      <c r="A497" s="504" t="s">
        <v>272</v>
      </c>
      <c r="B497" s="504" t="s">
        <v>272</v>
      </c>
      <c r="C497" s="504" t="s">
        <v>272</v>
      </c>
      <c r="D497" s="504" t="s">
        <v>272</v>
      </c>
      <c r="E497" s="504" t="s">
        <v>727</v>
      </c>
      <c r="F497" s="504" t="s">
        <v>272</v>
      </c>
      <c r="G497" s="505" t="s">
        <v>1183</v>
      </c>
    </row>
    <row r="498" spans="1:7" s="501" customFormat="1" ht="19.149999999999999" customHeight="1" x14ac:dyDescent="0.35">
      <c r="A498" s="504" t="s">
        <v>272</v>
      </c>
      <c r="B498" s="504" t="s">
        <v>272</v>
      </c>
      <c r="C498" s="504" t="s">
        <v>272</v>
      </c>
      <c r="D498" s="504" t="s">
        <v>272</v>
      </c>
      <c r="E498" s="504" t="s">
        <v>272</v>
      </c>
      <c r="F498" s="504" t="s">
        <v>729</v>
      </c>
      <c r="G498" s="505" t="s">
        <v>1183</v>
      </c>
    </row>
    <row r="499" spans="1:7" s="501" customFormat="1" ht="19.149999999999999" customHeight="1" x14ac:dyDescent="0.35">
      <c r="A499" s="504" t="s">
        <v>272</v>
      </c>
      <c r="B499" s="504" t="s">
        <v>272</v>
      </c>
      <c r="C499" s="504" t="s">
        <v>272</v>
      </c>
      <c r="D499" s="504" t="s">
        <v>272</v>
      </c>
      <c r="E499" s="504" t="s">
        <v>733</v>
      </c>
      <c r="F499" s="504" t="s">
        <v>272</v>
      </c>
      <c r="G499" s="505" t="s">
        <v>1184</v>
      </c>
    </row>
    <row r="500" spans="1:7" s="501" customFormat="1" ht="19.149999999999999" customHeight="1" x14ac:dyDescent="0.35">
      <c r="A500" s="504" t="s">
        <v>272</v>
      </c>
      <c r="B500" s="504" t="s">
        <v>272</v>
      </c>
      <c r="C500" s="504" t="s">
        <v>272</v>
      </c>
      <c r="D500" s="504" t="s">
        <v>272</v>
      </c>
      <c r="E500" s="504" t="s">
        <v>272</v>
      </c>
      <c r="F500" s="504" t="s">
        <v>735</v>
      </c>
      <c r="G500" s="505" t="s">
        <v>1185</v>
      </c>
    </row>
    <row r="501" spans="1:7" s="501" customFormat="1" ht="19.149999999999999" customHeight="1" x14ac:dyDescent="0.35">
      <c r="A501" s="504" t="s">
        <v>272</v>
      </c>
      <c r="B501" s="504" t="s">
        <v>272</v>
      </c>
      <c r="C501" s="504" t="s">
        <v>272</v>
      </c>
      <c r="D501" s="504" t="s">
        <v>272</v>
      </c>
      <c r="E501" s="504" t="s">
        <v>272</v>
      </c>
      <c r="F501" s="504" t="s">
        <v>737</v>
      </c>
      <c r="G501" s="505" t="s">
        <v>1186</v>
      </c>
    </row>
    <row r="502" spans="1:7" s="501" customFormat="1" ht="19.149999999999999" customHeight="1" x14ac:dyDescent="0.35">
      <c r="A502" s="504" t="s">
        <v>272</v>
      </c>
      <c r="B502" s="504" t="s">
        <v>272</v>
      </c>
      <c r="C502" s="504" t="s">
        <v>272</v>
      </c>
      <c r="D502" s="504" t="s">
        <v>272</v>
      </c>
      <c r="E502" s="504" t="s">
        <v>272</v>
      </c>
      <c r="F502" s="504" t="s">
        <v>1045</v>
      </c>
      <c r="G502" s="505" t="s">
        <v>1187</v>
      </c>
    </row>
    <row r="503" spans="1:7" s="501" customFormat="1" ht="19.149999999999999" customHeight="1" x14ac:dyDescent="0.35">
      <c r="A503" s="504" t="s">
        <v>272</v>
      </c>
      <c r="B503" s="504" t="s">
        <v>272</v>
      </c>
      <c r="C503" s="504" t="s">
        <v>272</v>
      </c>
      <c r="D503" s="504" t="s">
        <v>272</v>
      </c>
      <c r="E503" s="504" t="s">
        <v>272</v>
      </c>
      <c r="F503" s="504" t="s">
        <v>1047</v>
      </c>
      <c r="G503" s="505" t="s">
        <v>1188</v>
      </c>
    </row>
    <row r="504" spans="1:7" s="501" customFormat="1" ht="19.149999999999999" customHeight="1" x14ac:dyDescent="0.35">
      <c r="A504" s="504" t="s">
        <v>272</v>
      </c>
      <c r="B504" s="504" t="s">
        <v>272</v>
      </c>
      <c r="C504" s="504" t="s">
        <v>272</v>
      </c>
      <c r="D504" s="504" t="s">
        <v>272</v>
      </c>
      <c r="E504" s="504" t="s">
        <v>272</v>
      </c>
      <c r="F504" s="504" t="s">
        <v>743</v>
      </c>
      <c r="G504" s="505" t="s">
        <v>1189</v>
      </c>
    </row>
    <row r="505" spans="1:7" s="501" customFormat="1" ht="19.149999999999999" customHeight="1" x14ac:dyDescent="0.35">
      <c r="A505" s="504" t="s">
        <v>272</v>
      </c>
      <c r="B505" s="504" t="s">
        <v>272</v>
      </c>
      <c r="C505" s="504" t="s">
        <v>272</v>
      </c>
      <c r="D505" s="504" t="s">
        <v>272</v>
      </c>
      <c r="E505" s="504" t="s">
        <v>272</v>
      </c>
      <c r="F505" s="504" t="s">
        <v>1050</v>
      </c>
      <c r="G505" s="505" t="s">
        <v>1190</v>
      </c>
    </row>
    <row r="506" spans="1:7" s="501" customFormat="1" ht="19.149999999999999" customHeight="1" x14ac:dyDescent="0.35">
      <c r="A506" s="504" t="s">
        <v>272</v>
      </c>
      <c r="B506" s="504" t="s">
        <v>272</v>
      </c>
      <c r="C506" s="504" t="s">
        <v>272</v>
      </c>
      <c r="D506" s="504" t="s">
        <v>272</v>
      </c>
      <c r="E506" s="504" t="s">
        <v>1052</v>
      </c>
      <c r="F506" s="504" t="s">
        <v>272</v>
      </c>
      <c r="G506" s="505" t="s">
        <v>1191</v>
      </c>
    </row>
    <row r="507" spans="1:7" s="501" customFormat="1" ht="19.149999999999999" customHeight="1" x14ac:dyDescent="0.35">
      <c r="A507" s="504" t="s">
        <v>272</v>
      </c>
      <c r="B507" s="504" t="s">
        <v>272</v>
      </c>
      <c r="C507" s="504" t="s">
        <v>272</v>
      </c>
      <c r="D507" s="504" t="s">
        <v>272</v>
      </c>
      <c r="E507" s="504" t="s">
        <v>272</v>
      </c>
      <c r="F507" s="504" t="s">
        <v>1054</v>
      </c>
      <c r="G507" s="505" t="s">
        <v>1191</v>
      </c>
    </row>
    <row r="508" spans="1:7" s="501" customFormat="1" ht="19.149999999999999" customHeight="1" x14ac:dyDescent="0.35">
      <c r="A508" s="504" t="s">
        <v>272</v>
      </c>
      <c r="B508" s="504" t="s">
        <v>272</v>
      </c>
      <c r="C508" s="504" t="s">
        <v>272</v>
      </c>
      <c r="D508" s="504" t="s">
        <v>272</v>
      </c>
      <c r="E508" s="504" t="s">
        <v>747</v>
      </c>
      <c r="F508" s="504" t="s">
        <v>272</v>
      </c>
      <c r="G508" s="505" t="s">
        <v>1192</v>
      </c>
    </row>
    <row r="509" spans="1:7" s="501" customFormat="1" ht="19.149999999999999" customHeight="1" x14ac:dyDescent="0.35">
      <c r="A509" s="504" t="s">
        <v>272</v>
      </c>
      <c r="B509" s="504" t="s">
        <v>272</v>
      </c>
      <c r="C509" s="504" t="s">
        <v>272</v>
      </c>
      <c r="D509" s="504" t="s">
        <v>272</v>
      </c>
      <c r="E509" s="504" t="s">
        <v>272</v>
      </c>
      <c r="F509" s="504" t="s">
        <v>749</v>
      </c>
      <c r="G509" s="505" t="s">
        <v>1193</v>
      </c>
    </row>
    <row r="510" spans="1:7" s="501" customFormat="1" ht="19.149999999999999" customHeight="1" x14ac:dyDescent="0.35">
      <c r="A510" s="504" t="s">
        <v>272</v>
      </c>
      <c r="B510" s="504" t="s">
        <v>272</v>
      </c>
      <c r="C510" s="504" t="s">
        <v>272</v>
      </c>
      <c r="D510" s="504" t="s">
        <v>272</v>
      </c>
      <c r="E510" s="504" t="s">
        <v>272</v>
      </c>
      <c r="F510" s="504" t="s">
        <v>1057</v>
      </c>
      <c r="G510" s="505" t="s">
        <v>1194</v>
      </c>
    </row>
    <row r="511" spans="1:7" s="501" customFormat="1" ht="19.149999999999999" customHeight="1" x14ac:dyDescent="0.35">
      <c r="A511" s="504" t="s">
        <v>272</v>
      </c>
      <c r="B511" s="504" t="s">
        <v>272</v>
      </c>
      <c r="C511" s="504" t="s">
        <v>272</v>
      </c>
      <c r="D511" s="504" t="s">
        <v>272</v>
      </c>
      <c r="E511" s="504" t="s">
        <v>1059</v>
      </c>
      <c r="F511" s="504" t="s">
        <v>272</v>
      </c>
      <c r="G511" s="505" t="s">
        <v>1195</v>
      </c>
    </row>
    <row r="512" spans="1:7" s="501" customFormat="1" ht="19.149999999999999" customHeight="1" x14ac:dyDescent="0.35">
      <c r="A512" s="504" t="s">
        <v>272</v>
      </c>
      <c r="B512" s="504" t="s">
        <v>272</v>
      </c>
      <c r="C512" s="504" t="s">
        <v>272</v>
      </c>
      <c r="D512" s="504" t="s">
        <v>272</v>
      </c>
      <c r="E512" s="504" t="s">
        <v>272</v>
      </c>
      <c r="F512" s="504" t="s">
        <v>1061</v>
      </c>
      <c r="G512" s="505" t="s">
        <v>1195</v>
      </c>
    </row>
    <row r="513" spans="1:7" s="501" customFormat="1" ht="19.149999999999999" customHeight="1" x14ac:dyDescent="0.35">
      <c r="A513" s="504" t="s">
        <v>272</v>
      </c>
      <c r="B513" s="504" t="s">
        <v>272</v>
      </c>
      <c r="C513" s="504" t="s">
        <v>272</v>
      </c>
      <c r="D513" s="504" t="s">
        <v>272</v>
      </c>
      <c r="E513" s="504" t="s">
        <v>750</v>
      </c>
      <c r="F513" s="504" t="s">
        <v>272</v>
      </c>
      <c r="G513" s="505" t="s">
        <v>1196</v>
      </c>
    </row>
    <row r="514" spans="1:7" s="501" customFormat="1" ht="19.149999999999999" customHeight="1" x14ac:dyDescent="0.35">
      <c r="A514" s="504" t="s">
        <v>272</v>
      </c>
      <c r="B514" s="504" t="s">
        <v>272</v>
      </c>
      <c r="C514" s="504" t="s">
        <v>272</v>
      </c>
      <c r="D514" s="504" t="s">
        <v>272</v>
      </c>
      <c r="E514" s="504" t="s">
        <v>272</v>
      </c>
      <c r="F514" s="504" t="s">
        <v>752</v>
      </c>
      <c r="G514" s="505" t="s">
        <v>1197</v>
      </c>
    </row>
    <row r="515" spans="1:7" s="501" customFormat="1" ht="19.149999999999999" customHeight="1" x14ac:dyDescent="0.35">
      <c r="A515" s="504" t="s">
        <v>272</v>
      </c>
      <c r="B515" s="504" t="s">
        <v>272</v>
      </c>
      <c r="C515" s="504" t="s">
        <v>272</v>
      </c>
      <c r="D515" s="504" t="s">
        <v>272</v>
      </c>
      <c r="E515" s="504" t="s">
        <v>272</v>
      </c>
      <c r="F515" s="504" t="s">
        <v>754</v>
      </c>
      <c r="G515" s="505" t="s">
        <v>1198</v>
      </c>
    </row>
    <row r="516" spans="1:7" s="501" customFormat="1" ht="19.149999999999999" customHeight="1" x14ac:dyDescent="0.35">
      <c r="A516" s="504" t="s">
        <v>272</v>
      </c>
      <c r="B516" s="504" t="s">
        <v>272</v>
      </c>
      <c r="C516" s="504" t="s">
        <v>272</v>
      </c>
      <c r="D516" s="504" t="s">
        <v>272</v>
      </c>
      <c r="E516" s="504" t="s">
        <v>272</v>
      </c>
      <c r="F516" s="504" t="s">
        <v>756</v>
      </c>
      <c r="G516" s="505" t="s">
        <v>1199</v>
      </c>
    </row>
    <row r="517" spans="1:7" s="501" customFormat="1" ht="19.149999999999999" customHeight="1" x14ac:dyDescent="0.35">
      <c r="A517" s="504" t="s">
        <v>272</v>
      </c>
      <c r="B517" s="504" t="s">
        <v>272</v>
      </c>
      <c r="C517" s="504" t="s">
        <v>272</v>
      </c>
      <c r="D517" s="504" t="s">
        <v>272</v>
      </c>
      <c r="E517" s="504" t="s">
        <v>272</v>
      </c>
      <c r="F517" s="504" t="s">
        <v>758</v>
      </c>
      <c r="G517" s="505" t="s">
        <v>1200</v>
      </c>
    </row>
    <row r="518" spans="1:7" s="501" customFormat="1" ht="19.149999999999999" customHeight="1" x14ac:dyDescent="0.35">
      <c r="A518" s="504" t="s">
        <v>272</v>
      </c>
      <c r="B518" s="504" t="s">
        <v>272</v>
      </c>
      <c r="C518" s="504" t="s">
        <v>272</v>
      </c>
      <c r="D518" s="504" t="s">
        <v>272</v>
      </c>
      <c r="E518" s="504" t="s">
        <v>760</v>
      </c>
      <c r="F518" s="504" t="s">
        <v>272</v>
      </c>
      <c r="G518" s="505" t="s">
        <v>1201</v>
      </c>
    </row>
    <row r="519" spans="1:7" s="501" customFormat="1" ht="19.149999999999999" customHeight="1" x14ac:dyDescent="0.35">
      <c r="A519" s="504" t="s">
        <v>272</v>
      </c>
      <c r="B519" s="504" t="s">
        <v>272</v>
      </c>
      <c r="C519" s="504" t="s">
        <v>272</v>
      </c>
      <c r="D519" s="504" t="s">
        <v>272</v>
      </c>
      <c r="E519" s="504" t="s">
        <v>272</v>
      </c>
      <c r="F519" s="504" t="s">
        <v>764</v>
      </c>
      <c r="G519" s="505" t="s">
        <v>1201</v>
      </c>
    </row>
    <row r="520" spans="1:7" s="501" customFormat="1" ht="19.149999999999999" customHeight="1" x14ac:dyDescent="0.35">
      <c r="A520" s="504" t="s">
        <v>272</v>
      </c>
      <c r="B520" s="504" t="s">
        <v>272</v>
      </c>
      <c r="C520" s="504" t="s">
        <v>272</v>
      </c>
      <c r="D520" s="504" t="s">
        <v>272</v>
      </c>
      <c r="E520" s="504" t="s">
        <v>766</v>
      </c>
      <c r="F520" s="504" t="s">
        <v>272</v>
      </c>
      <c r="G520" s="505" t="s">
        <v>1202</v>
      </c>
    </row>
    <row r="521" spans="1:7" s="501" customFormat="1" ht="19.149999999999999" customHeight="1" x14ac:dyDescent="0.35">
      <c r="A521" s="504" t="s">
        <v>272</v>
      </c>
      <c r="B521" s="504" t="s">
        <v>272</v>
      </c>
      <c r="C521" s="504" t="s">
        <v>272</v>
      </c>
      <c r="D521" s="504" t="s">
        <v>272</v>
      </c>
      <c r="E521" s="504" t="s">
        <v>272</v>
      </c>
      <c r="F521" s="504" t="s">
        <v>768</v>
      </c>
      <c r="G521" s="505" t="s">
        <v>1203</v>
      </c>
    </row>
    <row r="522" spans="1:7" s="501" customFormat="1" ht="19.149999999999999" customHeight="1" x14ac:dyDescent="0.35">
      <c r="A522" s="504" t="s">
        <v>272</v>
      </c>
      <c r="B522" s="504" t="s">
        <v>272</v>
      </c>
      <c r="C522" s="504" t="s">
        <v>272</v>
      </c>
      <c r="D522" s="504" t="s">
        <v>272</v>
      </c>
      <c r="E522" s="504" t="s">
        <v>272</v>
      </c>
      <c r="F522" s="504" t="s">
        <v>770</v>
      </c>
      <c r="G522" s="505" t="s">
        <v>1204</v>
      </c>
    </row>
    <row r="523" spans="1:7" s="501" customFormat="1" ht="19.149999999999999" customHeight="1" x14ac:dyDescent="0.35">
      <c r="A523" s="504" t="s">
        <v>272</v>
      </c>
      <c r="B523" s="504" t="s">
        <v>272</v>
      </c>
      <c r="C523" s="504" t="s">
        <v>272</v>
      </c>
      <c r="D523" s="504" t="s">
        <v>272</v>
      </c>
      <c r="E523" s="504" t="s">
        <v>774</v>
      </c>
      <c r="F523" s="504" t="s">
        <v>272</v>
      </c>
      <c r="G523" s="505" t="s">
        <v>1205</v>
      </c>
    </row>
    <row r="524" spans="1:7" s="501" customFormat="1" ht="19.149999999999999" customHeight="1" x14ac:dyDescent="0.35">
      <c r="A524" s="504" t="s">
        <v>272</v>
      </c>
      <c r="B524" s="504" t="s">
        <v>272</v>
      </c>
      <c r="C524" s="504" t="s">
        <v>272</v>
      </c>
      <c r="D524" s="504" t="s">
        <v>272</v>
      </c>
      <c r="E524" s="504" t="s">
        <v>272</v>
      </c>
      <c r="F524" s="504" t="s">
        <v>776</v>
      </c>
      <c r="G524" s="505" t="s">
        <v>1206</v>
      </c>
    </row>
    <row r="525" spans="1:7" s="501" customFormat="1" ht="19.149999999999999" customHeight="1" x14ac:dyDescent="0.35">
      <c r="A525" s="504" t="s">
        <v>272</v>
      </c>
      <c r="B525" s="504" t="s">
        <v>272</v>
      </c>
      <c r="C525" s="504" t="s">
        <v>272</v>
      </c>
      <c r="D525" s="504" t="s">
        <v>272</v>
      </c>
      <c r="E525" s="504" t="s">
        <v>272</v>
      </c>
      <c r="F525" s="504" t="s">
        <v>778</v>
      </c>
      <c r="G525" s="505" t="s">
        <v>1207</v>
      </c>
    </row>
    <row r="526" spans="1:7" s="501" customFormat="1" ht="19.149999999999999" customHeight="1" x14ac:dyDescent="0.35">
      <c r="A526" s="504" t="s">
        <v>272</v>
      </c>
      <c r="B526" s="504" t="s">
        <v>272</v>
      </c>
      <c r="C526" s="504" t="s">
        <v>272</v>
      </c>
      <c r="D526" s="504" t="s">
        <v>272</v>
      </c>
      <c r="E526" s="504" t="s">
        <v>272</v>
      </c>
      <c r="F526" s="504" t="s">
        <v>780</v>
      </c>
      <c r="G526" s="505" t="s">
        <v>1208</v>
      </c>
    </row>
    <row r="527" spans="1:7" s="501" customFormat="1" ht="19.149999999999999" customHeight="1" x14ac:dyDescent="0.35">
      <c r="A527" s="504" t="s">
        <v>272</v>
      </c>
      <c r="B527" s="504" t="s">
        <v>272</v>
      </c>
      <c r="C527" s="504" t="s">
        <v>272</v>
      </c>
      <c r="D527" s="504" t="s">
        <v>272</v>
      </c>
      <c r="E527" s="504" t="s">
        <v>782</v>
      </c>
      <c r="F527" s="504" t="s">
        <v>272</v>
      </c>
      <c r="G527" s="505" t="s">
        <v>1209</v>
      </c>
    </row>
    <row r="528" spans="1:7" s="501" customFormat="1" ht="19.149999999999999" customHeight="1" x14ac:dyDescent="0.35">
      <c r="A528" s="504" t="s">
        <v>272</v>
      </c>
      <c r="B528" s="504" t="s">
        <v>272</v>
      </c>
      <c r="C528" s="504" t="s">
        <v>272</v>
      </c>
      <c r="D528" s="504" t="s">
        <v>272</v>
      </c>
      <c r="E528" s="504" t="s">
        <v>272</v>
      </c>
      <c r="F528" s="504" t="s">
        <v>784</v>
      </c>
      <c r="G528" s="505" t="s">
        <v>1210</v>
      </c>
    </row>
    <row r="529" spans="1:7" s="501" customFormat="1" ht="19.149999999999999" customHeight="1" x14ac:dyDescent="0.35">
      <c r="A529" s="504" t="s">
        <v>272</v>
      </c>
      <c r="B529" s="504" t="s">
        <v>272</v>
      </c>
      <c r="C529" s="504" t="s">
        <v>272</v>
      </c>
      <c r="D529" s="504" t="s">
        <v>272</v>
      </c>
      <c r="E529" s="504" t="s">
        <v>272</v>
      </c>
      <c r="F529" s="504" t="s">
        <v>788</v>
      </c>
      <c r="G529" s="505" t="s">
        <v>1211</v>
      </c>
    </row>
    <row r="530" spans="1:7" s="501" customFormat="1" ht="19.149999999999999" customHeight="1" x14ac:dyDescent="0.35">
      <c r="A530" s="504" t="s">
        <v>272</v>
      </c>
      <c r="B530" s="504" t="s">
        <v>272</v>
      </c>
      <c r="C530" s="504" t="s">
        <v>272</v>
      </c>
      <c r="D530" s="504" t="s">
        <v>272</v>
      </c>
      <c r="E530" s="504" t="s">
        <v>272</v>
      </c>
      <c r="F530" s="504" t="s">
        <v>790</v>
      </c>
      <c r="G530" s="505" t="s">
        <v>1212</v>
      </c>
    </row>
    <row r="531" spans="1:7" s="501" customFormat="1" ht="19.149999999999999" customHeight="1" x14ac:dyDescent="0.35">
      <c r="A531" s="504" t="s">
        <v>272</v>
      </c>
      <c r="B531" s="504" t="s">
        <v>272</v>
      </c>
      <c r="C531" s="504" t="s">
        <v>272</v>
      </c>
      <c r="D531" s="504" t="s">
        <v>272</v>
      </c>
      <c r="E531" s="504" t="s">
        <v>272</v>
      </c>
      <c r="F531" s="504" t="s">
        <v>792</v>
      </c>
      <c r="G531" s="505" t="s">
        <v>1213</v>
      </c>
    </row>
    <row r="532" spans="1:7" s="501" customFormat="1" ht="19.149999999999999" customHeight="1" x14ac:dyDescent="0.35">
      <c r="A532" s="504" t="s">
        <v>272</v>
      </c>
      <c r="B532" s="504" t="s">
        <v>272</v>
      </c>
      <c r="C532" s="504" t="s">
        <v>272</v>
      </c>
      <c r="D532" s="504" t="s">
        <v>272</v>
      </c>
      <c r="E532" s="504" t="s">
        <v>272</v>
      </c>
      <c r="F532" s="504" t="s">
        <v>968</v>
      </c>
      <c r="G532" s="505" t="s">
        <v>1214</v>
      </c>
    </row>
    <row r="533" spans="1:7" s="501" customFormat="1" ht="19.149999999999999" customHeight="1" x14ac:dyDescent="0.35">
      <c r="A533" s="504" t="s">
        <v>272</v>
      </c>
      <c r="B533" s="504" t="s">
        <v>272</v>
      </c>
      <c r="C533" s="504" t="s">
        <v>272</v>
      </c>
      <c r="D533" s="504" t="s">
        <v>272</v>
      </c>
      <c r="E533" s="504" t="s">
        <v>794</v>
      </c>
      <c r="F533" s="504" t="s">
        <v>272</v>
      </c>
      <c r="G533" s="505" t="s">
        <v>1215</v>
      </c>
    </row>
    <row r="534" spans="1:7" s="501" customFormat="1" ht="19.149999999999999" customHeight="1" x14ac:dyDescent="0.35">
      <c r="A534" s="504" t="s">
        <v>272</v>
      </c>
      <c r="B534" s="504" t="s">
        <v>272</v>
      </c>
      <c r="C534" s="504" t="s">
        <v>272</v>
      </c>
      <c r="D534" s="504" t="s">
        <v>272</v>
      </c>
      <c r="E534" s="504" t="s">
        <v>272</v>
      </c>
      <c r="F534" s="504" t="s">
        <v>923</v>
      </c>
      <c r="G534" s="505" t="s">
        <v>1216</v>
      </c>
    </row>
    <row r="535" spans="1:7" s="501" customFormat="1" ht="19.149999999999999" customHeight="1" x14ac:dyDescent="0.35">
      <c r="A535" s="504" t="s">
        <v>272</v>
      </c>
      <c r="B535" s="504" t="s">
        <v>272</v>
      </c>
      <c r="C535" s="504" t="s">
        <v>272</v>
      </c>
      <c r="D535" s="504" t="s">
        <v>272</v>
      </c>
      <c r="E535" s="504" t="s">
        <v>272</v>
      </c>
      <c r="F535" s="504" t="s">
        <v>1080</v>
      </c>
      <c r="G535" s="505" t="s">
        <v>1217</v>
      </c>
    </row>
    <row r="536" spans="1:7" s="501" customFormat="1" ht="19.149999999999999" customHeight="1" x14ac:dyDescent="0.35">
      <c r="A536" s="504" t="s">
        <v>272</v>
      </c>
      <c r="B536" s="504" t="s">
        <v>272</v>
      </c>
      <c r="C536" s="504" t="s">
        <v>272</v>
      </c>
      <c r="D536" s="504" t="s">
        <v>272</v>
      </c>
      <c r="E536" s="504" t="s">
        <v>272</v>
      </c>
      <c r="F536" s="504" t="s">
        <v>796</v>
      </c>
      <c r="G536" s="505" t="s">
        <v>1218</v>
      </c>
    </row>
    <row r="537" spans="1:7" s="501" customFormat="1" ht="19.149999999999999" customHeight="1" x14ac:dyDescent="0.35">
      <c r="A537" s="504" t="s">
        <v>272</v>
      </c>
      <c r="B537" s="504" t="s">
        <v>272</v>
      </c>
      <c r="C537" s="504" t="s">
        <v>272</v>
      </c>
      <c r="D537" s="504" t="s">
        <v>272</v>
      </c>
      <c r="E537" s="504" t="s">
        <v>272</v>
      </c>
      <c r="F537" s="504" t="s">
        <v>798</v>
      </c>
      <c r="G537" s="505" t="s">
        <v>1219</v>
      </c>
    </row>
    <row r="538" spans="1:7" s="501" customFormat="1" ht="19.149999999999999" customHeight="1" x14ac:dyDescent="0.35">
      <c r="A538" s="504" t="s">
        <v>272</v>
      </c>
      <c r="B538" s="504" t="s">
        <v>272</v>
      </c>
      <c r="C538" s="504" t="s">
        <v>272</v>
      </c>
      <c r="D538" s="504" t="s">
        <v>272</v>
      </c>
      <c r="E538" s="504" t="s">
        <v>897</v>
      </c>
      <c r="F538" s="504" t="s">
        <v>272</v>
      </c>
      <c r="G538" s="505" t="s">
        <v>1220</v>
      </c>
    </row>
    <row r="539" spans="1:7" s="501" customFormat="1" ht="19.149999999999999" customHeight="1" x14ac:dyDescent="0.35">
      <c r="A539" s="504" t="s">
        <v>272</v>
      </c>
      <c r="B539" s="504" t="s">
        <v>272</v>
      </c>
      <c r="C539" s="504" t="s">
        <v>272</v>
      </c>
      <c r="D539" s="504" t="s">
        <v>272</v>
      </c>
      <c r="E539" s="504" t="s">
        <v>272</v>
      </c>
      <c r="F539" s="504" t="s">
        <v>1085</v>
      </c>
      <c r="G539" s="505" t="s">
        <v>1221</v>
      </c>
    </row>
    <row r="540" spans="1:7" s="501" customFormat="1" ht="19.149999999999999" customHeight="1" x14ac:dyDescent="0.35">
      <c r="A540" s="504" t="s">
        <v>272</v>
      </c>
      <c r="B540" s="504" t="s">
        <v>272</v>
      </c>
      <c r="C540" s="504" t="s">
        <v>272</v>
      </c>
      <c r="D540" s="504" t="s">
        <v>272</v>
      </c>
      <c r="E540" s="504" t="s">
        <v>272</v>
      </c>
      <c r="F540" s="504" t="s">
        <v>973</v>
      </c>
      <c r="G540" s="505" t="s">
        <v>1222</v>
      </c>
    </row>
    <row r="541" spans="1:7" s="501" customFormat="1" ht="19.149999999999999" customHeight="1" x14ac:dyDescent="0.35">
      <c r="A541" s="504" t="s">
        <v>272</v>
      </c>
      <c r="B541" s="504" t="s">
        <v>272</v>
      </c>
      <c r="C541" s="504" t="s">
        <v>272</v>
      </c>
      <c r="D541" s="504" t="s">
        <v>272</v>
      </c>
      <c r="E541" s="504" t="s">
        <v>272</v>
      </c>
      <c r="F541" s="504" t="s">
        <v>1088</v>
      </c>
      <c r="G541" s="505" t="s">
        <v>1223</v>
      </c>
    </row>
    <row r="542" spans="1:7" s="501" customFormat="1" ht="19.149999999999999" customHeight="1" x14ac:dyDescent="0.35">
      <c r="A542" s="504" t="s">
        <v>272</v>
      </c>
      <c r="B542" s="504" t="s">
        <v>272</v>
      </c>
      <c r="C542" s="504" t="s">
        <v>272</v>
      </c>
      <c r="D542" s="504" t="s">
        <v>272</v>
      </c>
      <c r="E542" s="504" t="s">
        <v>272</v>
      </c>
      <c r="F542" s="504" t="s">
        <v>899</v>
      </c>
      <c r="G542" s="505" t="s">
        <v>1224</v>
      </c>
    </row>
    <row r="543" spans="1:7" s="501" customFormat="1" ht="19.149999999999999" customHeight="1" x14ac:dyDescent="0.35">
      <c r="A543" s="504" t="s">
        <v>272</v>
      </c>
      <c r="B543" s="504" t="s">
        <v>272</v>
      </c>
      <c r="C543" s="504" t="s">
        <v>272</v>
      </c>
      <c r="D543" s="504" t="s">
        <v>272</v>
      </c>
      <c r="E543" s="504" t="s">
        <v>272</v>
      </c>
      <c r="F543" s="504" t="s">
        <v>1091</v>
      </c>
      <c r="G543" s="505" t="s">
        <v>1225</v>
      </c>
    </row>
    <row r="544" spans="1:7" s="501" customFormat="1" ht="19.149999999999999" customHeight="1" x14ac:dyDescent="0.35">
      <c r="A544" s="504" t="s">
        <v>272</v>
      </c>
      <c r="B544" s="504" t="s">
        <v>272</v>
      </c>
      <c r="C544" s="504" t="s">
        <v>272</v>
      </c>
      <c r="D544" s="504" t="s">
        <v>272</v>
      </c>
      <c r="E544" s="504" t="s">
        <v>800</v>
      </c>
      <c r="F544" s="504" t="s">
        <v>272</v>
      </c>
      <c r="G544" s="505" t="s">
        <v>1226</v>
      </c>
    </row>
    <row r="545" spans="1:7" s="501" customFormat="1" ht="19.149999999999999" customHeight="1" x14ac:dyDescent="0.35">
      <c r="A545" s="504" t="s">
        <v>272</v>
      </c>
      <c r="B545" s="504" t="s">
        <v>272</v>
      </c>
      <c r="C545" s="504" t="s">
        <v>272</v>
      </c>
      <c r="D545" s="504" t="s">
        <v>272</v>
      </c>
      <c r="E545" s="504" t="s">
        <v>272</v>
      </c>
      <c r="F545" s="504" t="s">
        <v>802</v>
      </c>
      <c r="G545" s="505" t="s">
        <v>1227</v>
      </c>
    </row>
    <row r="546" spans="1:7" s="501" customFormat="1" ht="19.149999999999999" customHeight="1" x14ac:dyDescent="0.35">
      <c r="A546" s="504" t="s">
        <v>272</v>
      </c>
      <c r="B546" s="504" t="s">
        <v>272</v>
      </c>
      <c r="C546" s="504" t="s">
        <v>272</v>
      </c>
      <c r="D546" s="504" t="s">
        <v>272</v>
      </c>
      <c r="E546" s="504" t="s">
        <v>272</v>
      </c>
      <c r="F546" s="504" t="s">
        <v>804</v>
      </c>
      <c r="G546" s="505" t="s">
        <v>1228</v>
      </c>
    </row>
    <row r="547" spans="1:7" s="501" customFormat="1" ht="19.149999999999999" customHeight="1" x14ac:dyDescent="0.35">
      <c r="A547" s="504" t="s">
        <v>272</v>
      </c>
      <c r="B547" s="504" t="s">
        <v>272</v>
      </c>
      <c r="C547" s="504" t="s">
        <v>272</v>
      </c>
      <c r="D547" s="504" t="s">
        <v>272</v>
      </c>
      <c r="E547" s="504" t="s">
        <v>272</v>
      </c>
      <c r="F547" s="504" t="s">
        <v>858</v>
      </c>
      <c r="G547" s="505" t="s">
        <v>1229</v>
      </c>
    </row>
    <row r="548" spans="1:7" s="501" customFormat="1" ht="19.149999999999999" customHeight="1" x14ac:dyDescent="0.35">
      <c r="A548" s="504" t="s">
        <v>272</v>
      </c>
      <c r="B548" s="504" t="s">
        <v>272</v>
      </c>
      <c r="C548" s="504" t="s">
        <v>272</v>
      </c>
      <c r="D548" s="504" t="s">
        <v>272</v>
      </c>
      <c r="E548" s="504" t="s">
        <v>806</v>
      </c>
      <c r="F548" s="504" t="s">
        <v>272</v>
      </c>
      <c r="G548" s="505" t="s">
        <v>1230</v>
      </c>
    </row>
    <row r="549" spans="1:7" s="501" customFormat="1" ht="19.149999999999999" customHeight="1" x14ac:dyDescent="0.35">
      <c r="A549" s="504" t="s">
        <v>272</v>
      </c>
      <c r="B549" s="504" t="s">
        <v>272</v>
      </c>
      <c r="C549" s="504" t="s">
        <v>272</v>
      </c>
      <c r="D549" s="504" t="s">
        <v>272</v>
      </c>
      <c r="E549" s="504" t="s">
        <v>272</v>
      </c>
      <c r="F549" s="504" t="s">
        <v>810</v>
      </c>
      <c r="G549" s="505" t="s">
        <v>1231</v>
      </c>
    </row>
    <row r="550" spans="1:7" s="501" customFormat="1" ht="19.149999999999999" customHeight="1" x14ac:dyDescent="0.35">
      <c r="A550" s="504" t="s">
        <v>272</v>
      </c>
      <c r="B550" s="504" t="s">
        <v>272</v>
      </c>
      <c r="C550" s="504" t="s">
        <v>272</v>
      </c>
      <c r="D550" s="504" t="s">
        <v>272</v>
      </c>
      <c r="E550" s="504" t="s">
        <v>272</v>
      </c>
      <c r="F550" s="504" t="s">
        <v>812</v>
      </c>
      <c r="G550" s="505" t="s">
        <v>1232</v>
      </c>
    </row>
    <row r="551" spans="1:7" s="501" customFormat="1" ht="19.149999999999999" customHeight="1" x14ac:dyDescent="0.35">
      <c r="A551" s="504" t="s">
        <v>272</v>
      </c>
      <c r="B551" s="504" t="s">
        <v>272</v>
      </c>
      <c r="C551" s="504" t="s">
        <v>272</v>
      </c>
      <c r="D551" s="504" t="s">
        <v>272</v>
      </c>
      <c r="E551" s="504" t="s">
        <v>272</v>
      </c>
      <c r="F551" s="504" t="s">
        <v>814</v>
      </c>
      <c r="G551" s="505" t="s">
        <v>1233</v>
      </c>
    </row>
    <row r="552" spans="1:7" s="501" customFormat="1" ht="19.149999999999999" customHeight="1" x14ac:dyDescent="0.35">
      <c r="A552" s="504" t="s">
        <v>272</v>
      </c>
      <c r="B552" s="504" t="s">
        <v>272</v>
      </c>
      <c r="C552" s="504" t="s">
        <v>272</v>
      </c>
      <c r="D552" s="504" t="s">
        <v>272</v>
      </c>
      <c r="E552" s="504" t="s">
        <v>272</v>
      </c>
      <c r="F552" s="504" t="s">
        <v>816</v>
      </c>
      <c r="G552" s="505" t="s">
        <v>1234</v>
      </c>
    </row>
    <row r="553" spans="1:7" s="501" customFormat="1" ht="19.149999999999999" customHeight="1" x14ac:dyDescent="0.35">
      <c r="A553" s="504" t="s">
        <v>272</v>
      </c>
      <c r="B553" s="504" t="s">
        <v>272</v>
      </c>
      <c r="C553" s="504" t="s">
        <v>272</v>
      </c>
      <c r="D553" s="504" t="s">
        <v>272</v>
      </c>
      <c r="E553" s="504" t="s">
        <v>272</v>
      </c>
      <c r="F553" s="504" t="s">
        <v>818</v>
      </c>
      <c r="G553" s="505" t="s">
        <v>1235</v>
      </c>
    </row>
    <row r="554" spans="1:7" s="501" customFormat="1" ht="19.149999999999999" customHeight="1" x14ac:dyDescent="0.35">
      <c r="A554" s="504" t="s">
        <v>272</v>
      </c>
      <c r="B554" s="504" t="s">
        <v>272</v>
      </c>
      <c r="C554" s="504" t="s">
        <v>272</v>
      </c>
      <c r="D554" s="504" t="s">
        <v>272</v>
      </c>
      <c r="E554" s="504" t="s">
        <v>820</v>
      </c>
      <c r="F554" s="504" t="s">
        <v>272</v>
      </c>
      <c r="G554" s="505" t="s">
        <v>1236</v>
      </c>
    </row>
    <row r="555" spans="1:7" s="501" customFormat="1" ht="19.149999999999999" customHeight="1" x14ac:dyDescent="0.35">
      <c r="A555" s="504" t="s">
        <v>272</v>
      </c>
      <c r="B555" s="504" t="s">
        <v>272</v>
      </c>
      <c r="C555" s="504" t="s">
        <v>272</v>
      </c>
      <c r="D555" s="504" t="s">
        <v>272</v>
      </c>
      <c r="E555" s="504" t="s">
        <v>272</v>
      </c>
      <c r="F555" s="504" t="s">
        <v>1007</v>
      </c>
      <c r="G555" s="505" t="s">
        <v>1237</v>
      </c>
    </row>
    <row r="556" spans="1:7" s="501" customFormat="1" ht="19.149999999999999" customHeight="1" x14ac:dyDescent="0.35">
      <c r="A556" s="504" t="s">
        <v>272</v>
      </c>
      <c r="B556" s="504" t="s">
        <v>272</v>
      </c>
      <c r="C556" s="504" t="s">
        <v>272</v>
      </c>
      <c r="D556" s="504" t="s">
        <v>272</v>
      </c>
      <c r="E556" s="504" t="s">
        <v>272</v>
      </c>
      <c r="F556" s="504" t="s">
        <v>822</v>
      </c>
      <c r="G556" s="505" t="s">
        <v>1238</v>
      </c>
    </row>
    <row r="557" spans="1:7" s="501" customFormat="1" ht="19.149999999999999" customHeight="1" x14ac:dyDescent="0.35">
      <c r="A557" s="504" t="s">
        <v>272</v>
      </c>
      <c r="B557" s="504" t="s">
        <v>272</v>
      </c>
      <c r="C557" s="504" t="s">
        <v>272</v>
      </c>
      <c r="D557" s="504" t="s">
        <v>272</v>
      </c>
      <c r="E557" s="504" t="s">
        <v>272</v>
      </c>
      <c r="F557" s="504" t="s">
        <v>1107</v>
      </c>
      <c r="G557" s="505" t="s">
        <v>1239</v>
      </c>
    </row>
    <row r="558" spans="1:7" s="501" customFormat="1" ht="19.149999999999999" customHeight="1" x14ac:dyDescent="0.35">
      <c r="A558" s="504" t="s">
        <v>272</v>
      </c>
      <c r="B558" s="504" t="s">
        <v>272</v>
      </c>
      <c r="C558" s="504" t="s">
        <v>272</v>
      </c>
      <c r="D558" s="504" t="s">
        <v>272</v>
      </c>
      <c r="E558" s="504" t="s">
        <v>272</v>
      </c>
      <c r="F558" s="504" t="s">
        <v>824</v>
      </c>
      <c r="G558" s="505" t="s">
        <v>1240</v>
      </c>
    </row>
    <row r="559" spans="1:7" s="501" customFormat="1" ht="19.149999999999999" customHeight="1" x14ac:dyDescent="0.35">
      <c r="A559" s="504" t="s">
        <v>272</v>
      </c>
      <c r="B559" s="504" t="s">
        <v>272</v>
      </c>
      <c r="C559" s="504" t="s">
        <v>272</v>
      </c>
      <c r="D559" s="504" t="s">
        <v>272</v>
      </c>
      <c r="E559" s="504" t="s">
        <v>826</v>
      </c>
      <c r="F559" s="504" t="s">
        <v>272</v>
      </c>
      <c r="G559" s="505" t="s">
        <v>1241</v>
      </c>
    </row>
    <row r="560" spans="1:7" s="501" customFormat="1" ht="19.149999999999999" customHeight="1" x14ac:dyDescent="0.35">
      <c r="A560" s="504" t="s">
        <v>272</v>
      </c>
      <c r="B560" s="504" t="s">
        <v>272</v>
      </c>
      <c r="C560" s="504" t="s">
        <v>272</v>
      </c>
      <c r="D560" s="504" t="s">
        <v>272</v>
      </c>
      <c r="E560" s="504" t="s">
        <v>272</v>
      </c>
      <c r="F560" s="504" t="s">
        <v>860</v>
      </c>
      <c r="G560" s="505" t="s">
        <v>1242</v>
      </c>
    </row>
    <row r="561" spans="1:7" s="501" customFormat="1" ht="19.149999999999999" customHeight="1" x14ac:dyDescent="0.35">
      <c r="A561" s="504" t="s">
        <v>272</v>
      </c>
      <c r="B561" s="504" t="s">
        <v>272</v>
      </c>
      <c r="C561" s="504" t="s">
        <v>272</v>
      </c>
      <c r="D561" s="504" t="s">
        <v>272</v>
      </c>
      <c r="E561" s="504" t="s">
        <v>272</v>
      </c>
      <c r="F561" s="504" t="s">
        <v>828</v>
      </c>
      <c r="G561" s="505" t="s">
        <v>1243</v>
      </c>
    </row>
    <row r="562" spans="1:7" s="501" customFormat="1" ht="19.149999999999999" customHeight="1" x14ac:dyDescent="0.35">
      <c r="A562" s="504" t="s">
        <v>272</v>
      </c>
      <c r="B562" s="504" t="s">
        <v>272</v>
      </c>
      <c r="C562" s="504" t="s">
        <v>272</v>
      </c>
      <c r="D562" s="504" t="s">
        <v>272</v>
      </c>
      <c r="E562" s="504" t="s">
        <v>272</v>
      </c>
      <c r="F562" s="504" t="s">
        <v>830</v>
      </c>
      <c r="G562" s="505" t="s">
        <v>1244</v>
      </c>
    </row>
    <row r="563" spans="1:7" s="501" customFormat="1" ht="19.149999999999999" customHeight="1" x14ac:dyDescent="0.35">
      <c r="A563" s="504" t="s">
        <v>272</v>
      </c>
      <c r="B563" s="504" t="s">
        <v>272</v>
      </c>
      <c r="C563" s="504" t="s">
        <v>272</v>
      </c>
      <c r="D563" s="504" t="s">
        <v>272</v>
      </c>
      <c r="E563" s="504" t="s">
        <v>272</v>
      </c>
      <c r="F563" s="504" t="s">
        <v>832</v>
      </c>
      <c r="G563" s="505" t="s">
        <v>1245</v>
      </c>
    </row>
    <row r="564" spans="1:7" s="501" customFormat="1" ht="19.149999999999999" customHeight="1" x14ac:dyDescent="0.35">
      <c r="A564" s="504" t="s">
        <v>272</v>
      </c>
      <c r="B564" s="504" t="s">
        <v>272</v>
      </c>
      <c r="C564" s="504" t="s">
        <v>272</v>
      </c>
      <c r="D564" s="504" t="s">
        <v>272</v>
      </c>
      <c r="E564" s="504" t="s">
        <v>984</v>
      </c>
      <c r="F564" s="504" t="s">
        <v>272</v>
      </c>
      <c r="G564" s="505" t="s">
        <v>1246</v>
      </c>
    </row>
    <row r="565" spans="1:7" s="501" customFormat="1" ht="19.149999999999999" customHeight="1" x14ac:dyDescent="0.35">
      <c r="A565" s="504" t="s">
        <v>272</v>
      </c>
      <c r="B565" s="504" t="s">
        <v>272</v>
      </c>
      <c r="C565" s="504" t="s">
        <v>272</v>
      </c>
      <c r="D565" s="504" t="s">
        <v>272</v>
      </c>
      <c r="E565" s="504" t="s">
        <v>272</v>
      </c>
      <c r="F565" s="504" t="s">
        <v>986</v>
      </c>
      <c r="G565" s="505" t="s">
        <v>1246</v>
      </c>
    </row>
    <row r="566" spans="1:7" s="501" customFormat="1" ht="19.149999999999999" customHeight="1" x14ac:dyDescent="0.35">
      <c r="A566" s="504" t="s">
        <v>272</v>
      </c>
      <c r="B566" s="504" t="s">
        <v>272</v>
      </c>
      <c r="C566" s="504" t="s">
        <v>272</v>
      </c>
      <c r="D566" s="504" t="s">
        <v>272</v>
      </c>
      <c r="E566" s="504" t="s">
        <v>834</v>
      </c>
      <c r="F566" s="504" t="s">
        <v>272</v>
      </c>
      <c r="G566" s="505" t="s">
        <v>1247</v>
      </c>
    </row>
    <row r="567" spans="1:7" s="501" customFormat="1" ht="19.149999999999999" customHeight="1" x14ac:dyDescent="0.35">
      <c r="A567" s="504" t="s">
        <v>272</v>
      </c>
      <c r="B567" s="504" t="s">
        <v>272</v>
      </c>
      <c r="C567" s="504" t="s">
        <v>272</v>
      </c>
      <c r="D567" s="504" t="s">
        <v>272</v>
      </c>
      <c r="E567" s="504" t="s">
        <v>272</v>
      </c>
      <c r="F567" s="504" t="s">
        <v>836</v>
      </c>
      <c r="G567" s="505" t="s">
        <v>1248</v>
      </c>
    </row>
    <row r="568" spans="1:7" s="501" customFormat="1" ht="19.149999999999999" customHeight="1" x14ac:dyDescent="0.35">
      <c r="A568" s="504" t="s">
        <v>272</v>
      </c>
      <c r="B568" s="504" t="s">
        <v>272</v>
      </c>
      <c r="C568" s="504" t="s">
        <v>272</v>
      </c>
      <c r="D568" s="504" t="s">
        <v>272</v>
      </c>
      <c r="E568" s="504" t="s">
        <v>272</v>
      </c>
      <c r="F568" s="504" t="s">
        <v>1118</v>
      </c>
      <c r="G568" s="505" t="s">
        <v>1249</v>
      </c>
    </row>
    <row r="569" spans="1:7" s="501" customFormat="1" ht="19.149999999999999" customHeight="1" x14ac:dyDescent="0.35">
      <c r="A569" s="504" t="s">
        <v>272</v>
      </c>
      <c r="B569" s="504" t="s">
        <v>272</v>
      </c>
      <c r="C569" s="504" t="s">
        <v>272</v>
      </c>
      <c r="D569" s="504" t="s">
        <v>272</v>
      </c>
      <c r="E569" s="504" t="s">
        <v>272</v>
      </c>
      <c r="F569" s="504" t="s">
        <v>842</v>
      </c>
      <c r="G569" s="505" t="s">
        <v>1250</v>
      </c>
    </row>
    <row r="570" spans="1:7" s="501" customFormat="1" ht="19.149999999999999" customHeight="1" x14ac:dyDescent="0.35">
      <c r="A570" s="504" t="s">
        <v>272</v>
      </c>
      <c r="B570" s="504" t="s">
        <v>272</v>
      </c>
      <c r="C570" s="504" t="s">
        <v>272</v>
      </c>
      <c r="D570" s="504" t="s">
        <v>1251</v>
      </c>
      <c r="E570" s="504" t="s">
        <v>272</v>
      </c>
      <c r="F570" s="504" t="s">
        <v>272</v>
      </c>
      <c r="G570" s="505" t="s">
        <v>1252</v>
      </c>
    </row>
    <row r="571" spans="1:7" s="501" customFormat="1" ht="19.149999999999999" customHeight="1" x14ac:dyDescent="0.35">
      <c r="A571" s="504" t="s">
        <v>272</v>
      </c>
      <c r="B571" s="504" t="s">
        <v>272</v>
      </c>
      <c r="C571" s="504" t="s">
        <v>272</v>
      </c>
      <c r="D571" s="504" t="s">
        <v>272</v>
      </c>
      <c r="E571" s="504" t="s">
        <v>727</v>
      </c>
      <c r="F571" s="504" t="s">
        <v>272</v>
      </c>
      <c r="G571" s="505" t="s">
        <v>1253</v>
      </c>
    </row>
    <row r="572" spans="1:7" s="501" customFormat="1" ht="19.149999999999999" customHeight="1" x14ac:dyDescent="0.35">
      <c r="A572" s="504" t="s">
        <v>272</v>
      </c>
      <c r="B572" s="504" t="s">
        <v>272</v>
      </c>
      <c r="C572" s="504" t="s">
        <v>272</v>
      </c>
      <c r="D572" s="504" t="s">
        <v>272</v>
      </c>
      <c r="E572" s="504" t="s">
        <v>272</v>
      </c>
      <c r="F572" s="504" t="s">
        <v>729</v>
      </c>
      <c r="G572" s="505" t="s">
        <v>1253</v>
      </c>
    </row>
    <row r="573" spans="1:7" s="501" customFormat="1" ht="19.149999999999999" customHeight="1" x14ac:dyDescent="0.35">
      <c r="A573" s="504" t="s">
        <v>272</v>
      </c>
      <c r="B573" s="504" t="s">
        <v>272</v>
      </c>
      <c r="C573" s="504" t="s">
        <v>272</v>
      </c>
      <c r="D573" s="504" t="s">
        <v>272</v>
      </c>
      <c r="E573" s="504" t="s">
        <v>733</v>
      </c>
      <c r="F573" s="504" t="s">
        <v>272</v>
      </c>
      <c r="G573" s="505" t="s">
        <v>1254</v>
      </c>
    </row>
    <row r="574" spans="1:7" s="501" customFormat="1" ht="19.149999999999999" customHeight="1" x14ac:dyDescent="0.35">
      <c r="A574" s="504" t="s">
        <v>272</v>
      </c>
      <c r="B574" s="504" t="s">
        <v>272</v>
      </c>
      <c r="C574" s="504" t="s">
        <v>272</v>
      </c>
      <c r="D574" s="504" t="s">
        <v>272</v>
      </c>
      <c r="E574" s="504" t="s">
        <v>272</v>
      </c>
      <c r="F574" s="504" t="s">
        <v>735</v>
      </c>
      <c r="G574" s="505" t="s">
        <v>1255</v>
      </c>
    </row>
    <row r="575" spans="1:7" s="501" customFormat="1" ht="19.149999999999999" customHeight="1" x14ac:dyDescent="0.35">
      <c r="A575" s="504" t="s">
        <v>272</v>
      </c>
      <c r="B575" s="504" t="s">
        <v>272</v>
      </c>
      <c r="C575" s="504" t="s">
        <v>272</v>
      </c>
      <c r="D575" s="504" t="s">
        <v>272</v>
      </c>
      <c r="E575" s="504" t="s">
        <v>272</v>
      </c>
      <c r="F575" s="504" t="s">
        <v>1045</v>
      </c>
      <c r="G575" s="505" t="s">
        <v>1256</v>
      </c>
    </row>
    <row r="576" spans="1:7" s="501" customFormat="1" ht="19.149999999999999" customHeight="1" x14ac:dyDescent="0.35">
      <c r="A576" s="504" t="s">
        <v>272</v>
      </c>
      <c r="B576" s="504" t="s">
        <v>272</v>
      </c>
      <c r="C576" s="504" t="s">
        <v>272</v>
      </c>
      <c r="D576" s="504" t="s">
        <v>272</v>
      </c>
      <c r="E576" s="504" t="s">
        <v>272</v>
      </c>
      <c r="F576" s="504" t="s">
        <v>1047</v>
      </c>
      <c r="G576" s="505" t="s">
        <v>950</v>
      </c>
    </row>
    <row r="577" spans="1:7" s="501" customFormat="1" ht="19.149999999999999" customHeight="1" x14ac:dyDescent="0.35">
      <c r="A577" s="504" t="s">
        <v>272</v>
      </c>
      <c r="B577" s="504" t="s">
        <v>272</v>
      </c>
      <c r="C577" s="504" t="s">
        <v>272</v>
      </c>
      <c r="D577" s="504" t="s">
        <v>272</v>
      </c>
      <c r="E577" s="504" t="s">
        <v>272</v>
      </c>
      <c r="F577" s="504" t="s">
        <v>743</v>
      </c>
      <c r="G577" s="505" t="s">
        <v>1257</v>
      </c>
    </row>
    <row r="578" spans="1:7" s="501" customFormat="1" ht="19.149999999999999" customHeight="1" x14ac:dyDescent="0.35">
      <c r="A578" s="504" t="s">
        <v>272</v>
      </c>
      <c r="B578" s="504" t="s">
        <v>272</v>
      </c>
      <c r="C578" s="504" t="s">
        <v>272</v>
      </c>
      <c r="D578" s="504" t="s">
        <v>272</v>
      </c>
      <c r="E578" s="504" t="s">
        <v>1052</v>
      </c>
      <c r="F578" s="504" t="s">
        <v>272</v>
      </c>
      <c r="G578" s="505" t="s">
        <v>1258</v>
      </c>
    </row>
    <row r="579" spans="1:7" s="501" customFormat="1" ht="19.149999999999999" customHeight="1" x14ac:dyDescent="0.35">
      <c r="A579" s="504" t="s">
        <v>272</v>
      </c>
      <c r="B579" s="504" t="s">
        <v>272</v>
      </c>
      <c r="C579" s="504" t="s">
        <v>272</v>
      </c>
      <c r="D579" s="504" t="s">
        <v>272</v>
      </c>
      <c r="E579" s="504" t="s">
        <v>272</v>
      </c>
      <c r="F579" s="504" t="s">
        <v>1054</v>
      </c>
      <c r="G579" s="505" t="s">
        <v>1258</v>
      </c>
    </row>
    <row r="580" spans="1:7" s="501" customFormat="1" ht="19.149999999999999" customHeight="1" x14ac:dyDescent="0.35">
      <c r="A580" s="504" t="s">
        <v>272</v>
      </c>
      <c r="B580" s="504" t="s">
        <v>272</v>
      </c>
      <c r="C580" s="504" t="s">
        <v>272</v>
      </c>
      <c r="D580" s="504" t="s">
        <v>272</v>
      </c>
      <c r="E580" s="504" t="s">
        <v>747</v>
      </c>
      <c r="F580" s="504" t="s">
        <v>272</v>
      </c>
      <c r="G580" s="505" t="s">
        <v>1259</v>
      </c>
    </row>
    <row r="581" spans="1:7" s="501" customFormat="1" ht="19.149999999999999" customHeight="1" x14ac:dyDescent="0.35">
      <c r="A581" s="504" t="s">
        <v>272</v>
      </c>
      <c r="B581" s="504" t="s">
        <v>272</v>
      </c>
      <c r="C581" s="504" t="s">
        <v>272</v>
      </c>
      <c r="D581" s="504" t="s">
        <v>272</v>
      </c>
      <c r="E581" s="504" t="s">
        <v>272</v>
      </c>
      <c r="F581" s="504" t="s">
        <v>749</v>
      </c>
      <c r="G581" s="505" t="s">
        <v>1259</v>
      </c>
    </row>
    <row r="582" spans="1:7" s="501" customFormat="1" ht="19.149999999999999" customHeight="1" x14ac:dyDescent="0.35">
      <c r="A582" s="504" t="s">
        <v>272</v>
      </c>
      <c r="B582" s="504" t="s">
        <v>272</v>
      </c>
      <c r="C582" s="504" t="s">
        <v>272</v>
      </c>
      <c r="D582" s="504" t="s">
        <v>272</v>
      </c>
      <c r="E582" s="504" t="s">
        <v>1059</v>
      </c>
      <c r="F582" s="504" t="s">
        <v>272</v>
      </c>
      <c r="G582" s="505" t="s">
        <v>1260</v>
      </c>
    </row>
    <row r="583" spans="1:7" s="501" customFormat="1" ht="19.149999999999999" customHeight="1" x14ac:dyDescent="0.35">
      <c r="A583" s="504" t="s">
        <v>272</v>
      </c>
      <c r="B583" s="504" t="s">
        <v>272</v>
      </c>
      <c r="C583" s="504" t="s">
        <v>272</v>
      </c>
      <c r="D583" s="504" t="s">
        <v>272</v>
      </c>
      <c r="E583" s="504" t="s">
        <v>272</v>
      </c>
      <c r="F583" s="504" t="s">
        <v>1061</v>
      </c>
      <c r="G583" s="505" t="s">
        <v>1260</v>
      </c>
    </row>
    <row r="584" spans="1:7" s="501" customFormat="1" ht="19.149999999999999" customHeight="1" x14ac:dyDescent="0.35">
      <c r="A584" s="504" t="s">
        <v>272</v>
      </c>
      <c r="B584" s="504" t="s">
        <v>272</v>
      </c>
      <c r="C584" s="504" t="s">
        <v>272</v>
      </c>
      <c r="D584" s="504" t="s">
        <v>272</v>
      </c>
      <c r="E584" s="504" t="s">
        <v>750</v>
      </c>
      <c r="F584" s="504" t="s">
        <v>272</v>
      </c>
      <c r="G584" s="505" t="s">
        <v>1261</v>
      </c>
    </row>
    <row r="585" spans="1:7" s="501" customFormat="1" ht="19.149999999999999" customHeight="1" x14ac:dyDescent="0.35">
      <c r="A585" s="504" t="s">
        <v>272</v>
      </c>
      <c r="B585" s="504" t="s">
        <v>272</v>
      </c>
      <c r="C585" s="504" t="s">
        <v>272</v>
      </c>
      <c r="D585" s="504" t="s">
        <v>272</v>
      </c>
      <c r="E585" s="504" t="s">
        <v>272</v>
      </c>
      <c r="F585" s="504" t="s">
        <v>752</v>
      </c>
      <c r="G585" s="505" t="s">
        <v>1262</v>
      </c>
    </row>
    <row r="586" spans="1:7" s="501" customFormat="1" ht="19.149999999999999" customHeight="1" x14ac:dyDescent="0.35">
      <c r="A586" s="504" t="s">
        <v>272</v>
      </c>
      <c r="B586" s="504" t="s">
        <v>272</v>
      </c>
      <c r="C586" s="504" t="s">
        <v>272</v>
      </c>
      <c r="D586" s="504" t="s">
        <v>272</v>
      </c>
      <c r="E586" s="504" t="s">
        <v>272</v>
      </c>
      <c r="F586" s="504" t="s">
        <v>754</v>
      </c>
      <c r="G586" s="505" t="s">
        <v>1263</v>
      </c>
    </row>
    <row r="587" spans="1:7" s="501" customFormat="1" ht="19.149999999999999" customHeight="1" x14ac:dyDescent="0.35">
      <c r="A587" s="504" t="s">
        <v>272</v>
      </c>
      <c r="B587" s="504" t="s">
        <v>272</v>
      </c>
      <c r="C587" s="504" t="s">
        <v>272</v>
      </c>
      <c r="D587" s="504" t="s">
        <v>272</v>
      </c>
      <c r="E587" s="504" t="s">
        <v>272</v>
      </c>
      <c r="F587" s="504" t="s">
        <v>756</v>
      </c>
      <c r="G587" s="505" t="s">
        <v>1264</v>
      </c>
    </row>
    <row r="588" spans="1:7" s="501" customFormat="1" ht="19.149999999999999" customHeight="1" x14ac:dyDescent="0.35">
      <c r="A588" s="504" t="s">
        <v>272</v>
      </c>
      <c r="B588" s="504" t="s">
        <v>272</v>
      </c>
      <c r="C588" s="504" t="s">
        <v>272</v>
      </c>
      <c r="D588" s="504" t="s">
        <v>272</v>
      </c>
      <c r="E588" s="504" t="s">
        <v>272</v>
      </c>
      <c r="F588" s="504" t="s">
        <v>758</v>
      </c>
      <c r="G588" s="505" t="s">
        <v>1265</v>
      </c>
    </row>
    <row r="589" spans="1:7" s="501" customFormat="1" ht="19.149999999999999" customHeight="1" x14ac:dyDescent="0.35">
      <c r="A589" s="504" t="s">
        <v>272</v>
      </c>
      <c r="B589" s="504" t="s">
        <v>272</v>
      </c>
      <c r="C589" s="504" t="s">
        <v>272</v>
      </c>
      <c r="D589" s="504" t="s">
        <v>272</v>
      </c>
      <c r="E589" s="504" t="s">
        <v>766</v>
      </c>
      <c r="F589" s="504" t="s">
        <v>272</v>
      </c>
      <c r="G589" s="505" t="s">
        <v>1266</v>
      </c>
    </row>
    <row r="590" spans="1:7" s="501" customFormat="1" ht="19.149999999999999" customHeight="1" x14ac:dyDescent="0.35">
      <c r="A590" s="504" t="s">
        <v>272</v>
      </c>
      <c r="B590" s="504" t="s">
        <v>272</v>
      </c>
      <c r="C590" s="504" t="s">
        <v>272</v>
      </c>
      <c r="D590" s="504" t="s">
        <v>272</v>
      </c>
      <c r="E590" s="504" t="s">
        <v>272</v>
      </c>
      <c r="F590" s="504" t="s">
        <v>768</v>
      </c>
      <c r="G590" s="505" t="s">
        <v>1267</v>
      </c>
    </row>
    <row r="591" spans="1:7" s="501" customFormat="1" ht="19.149999999999999" customHeight="1" x14ac:dyDescent="0.35">
      <c r="A591" s="504" t="s">
        <v>272</v>
      </c>
      <c r="B591" s="504" t="s">
        <v>272</v>
      </c>
      <c r="C591" s="504" t="s">
        <v>272</v>
      </c>
      <c r="D591" s="504" t="s">
        <v>272</v>
      </c>
      <c r="E591" s="504" t="s">
        <v>272</v>
      </c>
      <c r="F591" s="504" t="s">
        <v>770</v>
      </c>
      <c r="G591" s="505" t="s">
        <v>1268</v>
      </c>
    </row>
    <row r="592" spans="1:7" s="501" customFormat="1" ht="19.149999999999999" customHeight="1" x14ac:dyDescent="0.35">
      <c r="A592" s="504" t="s">
        <v>272</v>
      </c>
      <c r="B592" s="504" t="s">
        <v>272</v>
      </c>
      <c r="C592" s="504" t="s">
        <v>272</v>
      </c>
      <c r="D592" s="504" t="s">
        <v>272</v>
      </c>
      <c r="E592" s="504" t="s">
        <v>774</v>
      </c>
      <c r="F592" s="504" t="s">
        <v>272</v>
      </c>
      <c r="G592" s="505" t="s">
        <v>1269</v>
      </c>
    </row>
    <row r="593" spans="1:7" s="501" customFormat="1" ht="19.149999999999999" customHeight="1" x14ac:dyDescent="0.35">
      <c r="A593" s="504" t="s">
        <v>272</v>
      </c>
      <c r="B593" s="504" t="s">
        <v>272</v>
      </c>
      <c r="C593" s="504" t="s">
        <v>272</v>
      </c>
      <c r="D593" s="504" t="s">
        <v>272</v>
      </c>
      <c r="E593" s="504" t="s">
        <v>272</v>
      </c>
      <c r="F593" s="504" t="s">
        <v>776</v>
      </c>
      <c r="G593" s="505" t="s">
        <v>1270</v>
      </c>
    </row>
    <row r="594" spans="1:7" s="501" customFormat="1" ht="19.149999999999999" customHeight="1" x14ac:dyDescent="0.35">
      <c r="A594" s="504" t="s">
        <v>272</v>
      </c>
      <c r="B594" s="504" t="s">
        <v>272</v>
      </c>
      <c r="C594" s="504" t="s">
        <v>272</v>
      </c>
      <c r="D594" s="504" t="s">
        <v>272</v>
      </c>
      <c r="E594" s="504" t="s">
        <v>272</v>
      </c>
      <c r="F594" s="504" t="s">
        <v>778</v>
      </c>
      <c r="G594" s="505" t="s">
        <v>1271</v>
      </c>
    </row>
    <row r="595" spans="1:7" s="501" customFormat="1" ht="19.149999999999999" customHeight="1" x14ac:dyDescent="0.35">
      <c r="A595" s="504" t="s">
        <v>272</v>
      </c>
      <c r="B595" s="504" t="s">
        <v>272</v>
      </c>
      <c r="C595" s="504" t="s">
        <v>272</v>
      </c>
      <c r="D595" s="504" t="s">
        <v>272</v>
      </c>
      <c r="E595" s="504" t="s">
        <v>782</v>
      </c>
      <c r="F595" s="504" t="s">
        <v>272</v>
      </c>
      <c r="G595" s="505" t="s">
        <v>1272</v>
      </c>
    </row>
    <row r="596" spans="1:7" s="501" customFormat="1" ht="19.149999999999999" customHeight="1" x14ac:dyDescent="0.35">
      <c r="A596" s="504" t="s">
        <v>272</v>
      </c>
      <c r="B596" s="504" t="s">
        <v>272</v>
      </c>
      <c r="C596" s="504" t="s">
        <v>272</v>
      </c>
      <c r="D596" s="504" t="s">
        <v>272</v>
      </c>
      <c r="E596" s="504" t="s">
        <v>272</v>
      </c>
      <c r="F596" s="504" t="s">
        <v>784</v>
      </c>
      <c r="G596" s="505" t="s">
        <v>1273</v>
      </c>
    </row>
    <row r="597" spans="1:7" s="501" customFormat="1" ht="19.149999999999999" customHeight="1" x14ac:dyDescent="0.35">
      <c r="A597" s="504" t="s">
        <v>272</v>
      </c>
      <c r="B597" s="504" t="s">
        <v>272</v>
      </c>
      <c r="C597" s="504" t="s">
        <v>272</v>
      </c>
      <c r="D597" s="504" t="s">
        <v>272</v>
      </c>
      <c r="E597" s="504" t="s">
        <v>272</v>
      </c>
      <c r="F597" s="504" t="s">
        <v>788</v>
      </c>
      <c r="G597" s="505" t="s">
        <v>1274</v>
      </c>
    </row>
    <row r="598" spans="1:7" s="501" customFormat="1" ht="19.149999999999999" customHeight="1" x14ac:dyDescent="0.35">
      <c r="A598" s="504" t="s">
        <v>272</v>
      </c>
      <c r="B598" s="504" t="s">
        <v>272</v>
      </c>
      <c r="C598" s="504" t="s">
        <v>272</v>
      </c>
      <c r="D598" s="504" t="s">
        <v>272</v>
      </c>
      <c r="E598" s="504" t="s">
        <v>272</v>
      </c>
      <c r="F598" s="504" t="s">
        <v>792</v>
      </c>
      <c r="G598" s="505" t="s">
        <v>1275</v>
      </c>
    </row>
    <row r="599" spans="1:7" s="501" customFormat="1" ht="19.149999999999999" customHeight="1" x14ac:dyDescent="0.35">
      <c r="A599" s="504" t="s">
        <v>272</v>
      </c>
      <c r="B599" s="504" t="s">
        <v>272</v>
      </c>
      <c r="C599" s="504" t="s">
        <v>272</v>
      </c>
      <c r="D599" s="504" t="s">
        <v>272</v>
      </c>
      <c r="E599" s="504" t="s">
        <v>794</v>
      </c>
      <c r="F599" s="504" t="s">
        <v>272</v>
      </c>
      <c r="G599" s="505" t="s">
        <v>1276</v>
      </c>
    </row>
    <row r="600" spans="1:7" s="501" customFormat="1" ht="19.149999999999999" customHeight="1" x14ac:dyDescent="0.35">
      <c r="A600" s="504" t="s">
        <v>272</v>
      </c>
      <c r="B600" s="504" t="s">
        <v>272</v>
      </c>
      <c r="C600" s="504" t="s">
        <v>272</v>
      </c>
      <c r="D600" s="504" t="s">
        <v>272</v>
      </c>
      <c r="E600" s="504" t="s">
        <v>272</v>
      </c>
      <c r="F600" s="504" t="s">
        <v>1080</v>
      </c>
      <c r="G600" s="505" t="s">
        <v>1277</v>
      </c>
    </row>
    <row r="601" spans="1:7" s="501" customFormat="1" ht="19.149999999999999" customHeight="1" x14ac:dyDescent="0.35">
      <c r="A601" s="504" t="s">
        <v>272</v>
      </c>
      <c r="B601" s="504" t="s">
        <v>272</v>
      </c>
      <c r="C601" s="504" t="s">
        <v>272</v>
      </c>
      <c r="D601" s="504" t="s">
        <v>272</v>
      </c>
      <c r="E601" s="504" t="s">
        <v>272</v>
      </c>
      <c r="F601" s="504" t="s">
        <v>798</v>
      </c>
      <c r="G601" s="505" t="s">
        <v>1278</v>
      </c>
    </row>
    <row r="602" spans="1:7" s="501" customFormat="1" ht="19.149999999999999" customHeight="1" x14ac:dyDescent="0.35">
      <c r="A602" s="504" t="s">
        <v>272</v>
      </c>
      <c r="B602" s="504" t="s">
        <v>272</v>
      </c>
      <c r="C602" s="504" t="s">
        <v>272</v>
      </c>
      <c r="D602" s="504" t="s">
        <v>272</v>
      </c>
      <c r="E602" s="504" t="s">
        <v>897</v>
      </c>
      <c r="F602" s="504" t="s">
        <v>272</v>
      </c>
      <c r="G602" s="505" t="s">
        <v>1279</v>
      </c>
    </row>
    <row r="603" spans="1:7" s="501" customFormat="1" ht="19.149999999999999" customHeight="1" x14ac:dyDescent="0.35">
      <c r="A603" s="504" t="s">
        <v>272</v>
      </c>
      <c r="B603" s="504" t="s">
        <v>272</v>
      </c>
      <c r="C603" s="504" t="s">
        <v>272</v>
      </c>
      <c r="D603" s="504" t="s">
        <v>272</v>
      </c>
      <c r="E603" s="504" t="s">
        <v>272</v>
      </c>
      <c r="F603" s="504" t="s">
        <v>973</v>
      </c>
      <c r="G603" s="505" t="s">
        <v>1280</v>
      </c>
    </row>
    <row r="604" spans="1:7" s="501" customFormat="1" ht="19.149999999999999" customHeight="1" x14ac:dyDescent="0.35">
      <c r="A604" s="504" t="s">
        <v>272</v>
      </c>
      <c r="B604" s="504" t="s">
        <v>272</v>
      </c>
      <c r="C604" s="504" t="s">
        <v>272</v>
      </c>
      <c r="D604" s="504" t="s">
        <v>272</v>
      </c>
      <c r="E604" s="504" t="s">
        <v>272</v>
      </c>
      <c r="F604" s="504" t="s">
        <v>899</v>
      </c>
      <c r="G604" s="505" t="s">
        <v>1281</v>
      </c>
    </row>
    <row r="605" spans="1:7" s="501" customFormat="1" ht="19.149999999999999" customHeight="1" x14ac:dyDescent="0.35">
      <c r="A605" s="504" t="s">
        <v>272</v>
      </c>
      <c r="B605" s="504" t="s">
        <v>272</v>
      </c>
      <c r="C605" s="504" t="s">
        <v>272</v>
      </c>
      <c r="D605" s="504" t="s">
        <v>272</v>
      </c>
      <c r="E605" s="504" t="s">
        <v>272</v>
      </c>
      <c r="F605" s="504" t="s">
        <v>1091</v>
      </c>
      <c r="G605" s="505" t="s">
        <v>1282</v>
      </c>
    </row>
    <row r="606" spans="1:7" s="501" customFormat="1" ht="19.149999999999999" customHeight="1" x14ac:dyDescent="0.35">
      <c r="A606" s="504" t="s">
        <v>272</v>
      </c>
      <c r="B606" s="504" t="s">
        <v>272</v>
      </c>
      <c r="C606" s="504" t="s">
        <v>272</v>
      </c>
      <c r="D606" s="504" t="s">
        <v>272</v>
      </c>
      <c r="E606" s="504" t="s">
        <v>800</v>
      </c>
      <c r="F606" s="504" t="s">
        <v>272</v>
      </c>
      <c r="G606" s="505" t="s">
        <v>1283</v>
      </c>
    </row>
    <row r="607" spans="1:7" s="501" customFormat="1" ht="19.149999999999999" customHeight="1" x14ac:dyDescent="0.35">
      <c r="A607" s="504" t="s">
        <v>272</v>
      </c>
      <c r="B607" s="504" t="s">
        <v>272</v>
      </c>
      <c r="C607" s="504" t="s">
        <v>272</v>
      </c>
      <c r="D607" s="504" t="s">
        <v>272</v>
      </c>
      <c r="E607" s="504" t="s">
        <v>272</v>
      </c>
      <c r="F607" s="504" t="s">
        <v>804</v>
      </c>
      <c r="G607" s="505" t="s">
        <v>1283</v>
      </c>
    </row>
    <row r="608" spans="1:7" s="501" customFormat="1" ht="19.149999999999999" customHeight="1" x14ac:dyDescent="0.35">
      <c r="A608" s="504" t="s">
        <v>272</v>
      </c>
      <c r="B608" s="504" t="s">
        <v>272</v>
      </c>
      <c r="C608" s="504" t="s">
        <v>272</v>
      </c>
      <c r="D608" s="504" t="s">
        <v>272</v>
      </c>
      <c r="E608" s="504" t="s">
        <v>806</v>
      </c>
      <c r="F608" s="504" t="s">
        <v>272</v>
      </c>
      <c r="G608" s="505" t="s">
        <v>1284</v>
      </c>
    </row>
    <row r="609" spans="1:7" s="501" customFormat="1" ht="19.149999999999999" customHeight="1" x14ac:dyDescent="0.35">
      <c r="A609" s="504" t="s">
        <v>272</v>
      </c>
      <c r="B609" s="504" t="s">
        <v>272</v>
      </c>
      <c r="C609" s="504" t="s">
        <v>272</v>
      </c>
      <c r="D609" s="504" t="s">
        <v>272</v>
      </c>
      <c r="E609" s="504" t="s">
        <v>272</v>
      </c>
      <c r="F609" s="504" t="s">
        <v>812</v>
      </c>
      <c r="G609" s="505" t="s">
        <v>1285</v>
      </c>
    </row>
    <row r="610" spans="1:7" s="501" customFormat="1" ht="19.149999999999999" customHeight="1" x14ac:dyDescent="0.35">
      <c r="A610" s="504" t="s">
        <v>272</v>
      </c>
      <c r="B610" s="504" t="s">
        <v>272</v>
      </c>
      <c r="C610" s="504" t="s">
        <v>272</v>
      </c>
      <c r="D610" s="504" t="s">
        <v>272</v>
      </c>
      <c r="E610" s="504" t="s">
        <v>272</v>
      </c>
      <c r="F610" s="504" t="s">
        <v>814</v>
      </c>
      <c r="G610" s="505" t="s">
        <v>1286</v>
      </c>
    </row>
    <row r="611" spans="1:7" s="501" customFormat="1" ht="19.149999999999999" customHeight="1" x14ac:dyDescent="0.35">
      <c r="A611" s="504" t="s">
        <v>272</v>
      </c>
      <c r="B611" s="504" t="s">
        <v>272</v>
      </c>
      <c r="C611" s="504" t="s">
        <v>272</v>
      </c>
      <c r="D611" s="504" t="s">
        <v>272</v>
      </c>
      <c r="E611" s="504" t="s">
        <v>820</v>
      </c>
      <c r="F611" s="504" t="s">
        <v>272</v>
      </c>
      <c r="G611" s="505" t="s">
        <v>1287</v>
      </c>
    </row>
    <row r="612" spans="1:7" s="501" customFormat="1" ht="19.149999999999999" customHeight="1" x14ac:dyDescent="0.35">
      <c r="A612" s="504" t="s">
        <v>272</v>
      </c>
      <c r="B612" s="504" t="s">
        <v>272</v>
      </c>
      <c r="C612" s="504" t="s">
        <v>272</v>
      </c>
      <c r="D612" s="504" t="s">
        <v>272</v>
      </c>
      <c r="E612" s="504" t="s">
        <v>272</v>
      </c>
      <c r="F612" s="504" t="s">
        <v>1007</v>
      </c>
      <c r="G612" s="505" t="s">
        <v>1288</v>
      </c>
    </row>
    <row r="613" spans="1:7" s="501" customFormat="1" ht="19.149999999999999" customHeight="1" x14ac:dyDescent="0.35">
      <c r="A613" s="504" t="s">
        <v>272</v>
      </c>
      <c r="B613" s="504" t="s">
        <v>272</v>
      </c>
      <c r="C613" s="504" t="s">
        <v>272</v>
      </c>
      <c r="D613" s="504" t="s">
        <v>272</v>
      </c>
      <c r="E613" s="504" t="s">
        <v>272</v>
      </c>
      <c r="F613" s="504" t="s">
        <v>822</v>
      </c>
      <c r="G613" s="505" t="s">
        <v>1289</v>
      </c>
    </row>
    <row r="614" spans="1:7" s="501" customFormat="1" ht="19.149999999999999" customHeight="1" x14ac:dyDescent="0.35">
      <c r="A614" s="504" t="s">
        <v>272</v>
      </c>
      <c r="B614" s="504" t="s">
        <v>272</v>
      </c>
      <c r="C614" s="504" t="s">
        <v>272</v>
      </c>
      <c r="D614" s="504" t="s">
        <v>272</v>
      </c>
      <c r="E614" s="504" t="s">
        <v>272</v>
      </c>
      <c r="F614" s="504" t="s">
        <v>824</v>
      </c>
      <c r="G614" s="505" t="s">
        <v>1290</v>
      </c>
    </row>
    <row r="615" spans="1:7" s="501" customFormat="1" ht="19.149999999999999" customHeight="1" x14ac:dyDescent="0.35">
      <c r="A615" s="504" t="s">
        <v>272</v>
      </c>
      <c r="B615" s="504" t="s">
        <v>272</v>
      </c>
      <c r="C615" s="504" t="s">
        <v>272</v>
      </c>
      <c r="D615" s="504" t="s">
        <v>272</v>
      </c>
      <c r="E615" s="504" t="s">
        <v>826</v>
      </c>
      <c r="F615" s="504" t="s">
        <v>272</v>
      </c>
      <c r="G615" s="505" t="s">
        <v>1291</v>
      </c>
    </row>
    <row r="616" spans="1:7" s="501" customFormat="1" ht="19.149999999999999" customHeight="1" x14ac:dyDescent="0.35">
      <c r="A616" s="504" t="s">
        <v>272</v>
      </c>
      <c r="B616" s="504" t="s">
        <v>272</v>
      </c>
      <c r="C616" s="504" t="s">
        <v>272</v>
      </c>
      <c r="D616" s="504" t="s">
        <v>272</v>
      </c>
      <c r="E616" s="504" t="s">
        <v>272</v>
      </c>
      <c r="F616" s="504" t="s">
        <v>860</v>
      </c>
      <c r="G616" s="505" t="s">
        <v>1292</v>
      </c>
    </row>
    <row r="617" spans="1:7" s="501" customFormat="1" ht="19.149999999999999" customHeight="1" x14ac:dyDescent="0.35">
      <c r="A617" s="504" t="s">
        <v>272</v>
      </c>
      <c r="B617" s="504" t="s">
        <v>272</v>
      </c>
      <c r="C617" s="504" t="s">
        <v>272</v>
      </c>
      <c r="D617" s="504" t="s">
        <v>272</v>
      </c>
      <c r="E617" s="504" t="s">
        <v>272</v>
      </c>
      <c r="F617" s="504" t="s">
        <v>832</v>
      </c>
      <c r="G617" s="505" t="s">
        <v>1293</v>
      </c>
    </row>
    <row r="618" spans="1:7" s="501" customFormat="1" ht="19.149999999999999" customHeight="1" x14ac:dyDescent="0.35">
      <c r="A618" s="504" t="s">
        <v>272</v>
      </c>
      <c r="B618" s="504" t="s">
        <v>272</v>
      </c>
      <c r="C618" s="504" t="s">
        <v>272</v>
      </c>
      <c r="D618" s="504" t="s">
        <v>272</v>
      </c>
      <c r="E618" s="504" t="s">
        <v>834</v>
      </c>
      <c r="F618" s="504" t="s">
        <v>272</v>
      </c>
      <c r="G618" s="505" t="s">
        <v>1294</v>
      </c>
    </row>
    <row r="619" spans="1:7" s="501" customFormat="1" ht="19.149999999999999" customHeight="1" x14ac:dyDescent="0.35">
      <c r="A619" s="504" t="s">
        <v>272</v>
      </c>
      <c r="B619" s="504" t="s">
        <v>272</v>
      </c>
      <c r="C619" s="504" t="s">
        <v>272</v>
      </c>
      <c r="D619" s="504" t="s">
        <v>272</v>
      </c>
      <c r="E619" s="504" t="s">
        <v>272</v>
      </c>
      <c r="F619" s="504" t="s">
        <v>836</v>
      </c>
      <c r="G619" s="505" t="s">
        <v>1295</v>
      </c>
    </row>
    <row r="620" spans="1:7" s="501" customFormat="1" ht="19.149999999999999" customHeight="1" x14ac:dyDescent="0.35">
      <c r="A620" s="504" t="s">
        <v>272</v>
      </c>
      <c r="B620" s="504" t="s">
        <v>272</v>
      </c>
      <c r="C620" s="504" t="s">
        <v>272</v>
      </c>
      <c r="D620" s="504" t="s">
        <v>272</v>
      </c>
      <c r="E620" s="504" t="s">
        <v>272</v>
      </c>
      <c r="F620" s="504" t="s">
        <v>1118</v>
      </c>
      <c r="G620" s="505" t="s">
        <v>1296</v>
      </c>
    </row>
    <row r="621" spans="1:7" s="501" customFormat="1" ht="19.149999999999999" customHeight="1" x14ac:dyDescent="0.35">
      <c r="A621" s="504" t="s">
        <v>272</v>
      </c>
      <c r="B621" s="504" t="s">
        <v>272</v>
      </c>
      <c r="C621" s="504" t="s">
        <v>272</v>
      </c>
      <c r="D621" s="504" t="s">
        <v>272</v>
      </c>
      <c r="E621" s="504" t="s">
        <v>272</v>
      </c>
      <c r="F621" s="504" t="s">
        <v>842</v>
      </c>
      <c r="G621" s="505" t="s">
        <v>1297</v>
      </c>
    </row>
    <row r="622" spans="1:7" s="501" customFormat="1" ht="19.149999999999999" customHeight="1" x14ac:dyDescent="0.35">
      <c r="A622" s="504" t="s">
        <v>272</v>
      </c>
      <c r="B622" s="504" t="s">
        <v>272</v>
      </c>
      <c r="C622" s="504" t="s">
        <v>272</v>
      </c>
      <c r="D622" s="504" t="s">
        <v>678</v>
      </c>
      <c r="E622" s="504" t="s">
        <v>272</v>
      </c>
      <c r="F622" s="504" t="s">
        <v>272</v>
      </c>
      <c r="G622" s="505" t="s">
        <v>1298</v>
      </c>
    </row>
    <row r="623" spans="1:7" s="501" customFormat="1" ht="19.149999999999999" customHeight="1" x14ac:dyDescent="0.35">
      <c r="A623" s="504" t="s">
        <v>272</v>
      </c>
      <c r="B623" s="504" t="s">
        <v>272</v>
      </c>
      <c r="C623" s="504" t="s">
        <v>272</v>
      </c>
      <c r="D623" s="504" t="s">
        <v>272</v>
      </c>
      <c r="E623" s="504" t="s">
        <v>727</v>
      </c>
      <c r="F623" s="504" t="s">
        <v>272</v>
      </c>
      <c r="G623" s="505" t="s">
        <v>1299</v>
      </c>
    </row>
    <row r="624" spans="1:7" s="501" customFormat="1" ht="19.149999999999999" customHeight="1" x14ac:dyDescent="0.35">
      <c r="A624" s="504" t="s">
        <v>272</v>
      </c>
      <c r="B624" s="504" t="s">
        <v>272</v>
      </c>
      <c r="C624" s="504" t="s">
        <v>272</v>
      </c>
      <c r="D624" s="504" t="s">
        <v>272</v>
      </c>
      <c r="E624" s="504" t="s">
        <v>272</v>
      </c>
      <c r="F624" s="504" t="s">
        <v>729</v>
      </c>
      <c r="G624" s="505" t="s">
        <v>1299</v>
      </c>
    </row>
    <row r="625" spans="1:7" s="501" customFormat="1" ht="19.149999999999999" customHeight="1" x14ac:dyDescent="0.35">
      <c r="A625" s="504" t="s">
        <v>272</v>
      </c>
      <c r="B625" s="504" t="s">
        <v>272</v>
      </c>
      <c r="C625" s="504" t="s">
        <v>272</v>
      </c>
      <c r="D625" s="504" t="s">
        <v>272</v>
      </c>
      <c r="E625" s="504" t="s">
        <v>733</v>
      </c>
      <c r="F625" s="504" t="s">
        <v>272</v>
      </c>
      <c r="G625" s="505" t="s">
        <v>1300</v>
      </c>
    </row>
    <row r="626" spans="1:7" s="501" customFormat="1" ht="19.149999999999999" customHeight="1" x14ac:dyDescent="0.35">
      <c r="A626" s="504" t="s">
        <v>272</v>
      </c>
      <c r="B626" s="504" t="s">
        <v>272</v>
      </c>
      <c r="C626" s="504" t="s">
        <v>272</v>
      </c>
      <c r="D626" s="504" t="s">
        <v>272</v>
      </c>
      <c r="E626" s="504" t="s">
        <v>272</v>
      </c>
      <c r="F626" s="504" t="s">
        <v>735</v>
      </c>
      <c r="G626" s="505" t="s">
        <v>1301</v>
      </c>
    </row>
    <row r="627" spans="1:7" s="501" customFormat="1" ht="19.149999999999999" customHeight="1" x14ac:dyDescent="0.35">
      <c r="A627" s="504" t="s">
        <v>272</v>
      </c>
      <c r="B627" s="504" t="s">
        <v>272</v>
      </c>
      <c r="C627" s="504" t="s">
        <v>272</v>
      </c>
      <c r="D627" s="504" t="s">
        <v>272</v>
      </c>
      <c r="E627" s="504" t="s">
        <v>272</v>
      </c>
      <c r="F627" s="504" t="s">
        <v>1045</v>
      </c>
      <c r="G627" s="505" t="s">
        <v>1302</v>
      </c>
    </row>
    <row r="628" spans="1:7" s="501" customFormat="1" ht="19.149999999999999" customHeight="1" x14ac:dyDescent="0.35">
      <c r="A628" s="504" t="s">
        <v>272</v>
      </c>
      <c r="B628" s="504" t="s">
        <v>272</v>
      </c>
      <c r="C628" s="504" t="s">
        <v>272</v>
      </c>
      <c r="D628" s="504" t="s">
        <v>272</v>
      </c>
      <c r="E628" s="504" t="s">
        <v>272</v>
      </c>
      <c r="F628" s="504" t="s">
        <v>743</v>
      </c>
      <c r="G628" s="505" t="s">
        <v>1303</v>
      </c>
    </row>
    <row r="629" spans="1:7" s="501" customFormat="1" ht="19.149999999999999" customHeight="1" x14ac:dyDescent="0.35">
      <c r="A629" s="504" t="s">
        <v>272</v>
      </c>
      <c r="B629" s="504" t="s">
        <v>272</v>
      </c>
      <c r="C629" s="504" t="s">
        <v>272</v>
      </c>
      <c r="D629" s="504" t="s">
        <v>272</v>
      </c>
      <c r="E629" s="504" t="s">
        <v>272</v>
      </c>
      <c r="F629" s="504" t="s">
        <v>1050</v>
      </c>
      <c r="G629" s="505" t="s">
        <v>740</v>
      </c>
    </row>
    <row r="630" spans="1:7" s="501" customFormat="1" ht="19.149999999999999" customHeight="1" x14ac:dyDescent="0.35">
      <c r="A630" s="504" t="s">
        <v>272</v>
      </c>
      <c r="B630" s="504" t="s">
        <v>272</v>
      </c>
      <c r="C630" s="504" t="s">
        <v>272</v>
      </c>
      <c r="D630" s="504" t="s">
        <v>272</v>
      </c>
      <c r="E630" s="504" t="s">
        <v>747</v>
      </c>
      <c r="F630" s="504" t="s">
        <v>272</v>
      </c>
      <c r="G630" s="505" t="s">
        <v>1304</v>
      </c>
    </row>
    <row r="631" spans="1:7" s="501" customFormat="1" ht="19.149999999999999" customHeight="1" x14ac:dyDescent="0.35">
      <c r="A631" s="504" t="s">
        <v>272</v>
      </c>
      <c r="B631" s="504" t="s">
        <v>272</v>
      </c>
      <c r="C631" s="504" t="s">
        <v>272</v>
      </c>
      <c r="D631" s="504" t="s">
        <v>272</v>
      </c>
      <c r="E631" s="504" t="s">
        <v>272</v>
      </c>
      <c r="F631" s="504" t="s">
        <v>749</v>
      </c>
      <c r="G631" s="505" t="s">
        <v>1304</v>
      </c>
    </row>
    <row r="632" spans="1:7" s="501" customFormat="1" ht="19.149999999999999" customHeight="1" x14ac:dyDescent="0.35">
      <c r="A632" s="504" t="s">
        <v>272</v>
      </c>
      <c r="B632" s="504" t="s">
        <v>272</v>
      </c>
      <c r="C632" s="504" t="s">
        <v>272</v>
      </c>
      <c r="D632" s="504" t="s">
        <v>272</v>
      </c>
      <c r="E632" s="504" t="s">
        <v>750</v>
      </c>
      <c r="F632" s="504" t="s">
        <v>272</v>
      </c>
      <c r="G632" s="505" t="s">
        <v>1305</v>
      </c>
    </row>
    <row r="633" spans="1:7" s="501" customFormat="1" ht="19.149999999999999" customHeight="1" x14ac:dyDescent="0.35">
      <c r="A633" s="504" t="s">
        <v>272</v>
      </c>
      <c r="B633" s="504" t="s">
        <v>272</v>
      </c>
      <c r="C633" s="504" t="s">
        <v>272</v>
      </c>
      <c r="D633" s="504" t="s">
        <v>272</v>
      </c>
      <c r="E633" s="504" t="s">
        <v>272</v>
      </c>
      <c r="F633" s="504" t="s">
        <v>752</v>
      </c>
      <c r="G633" s="505" t="s">
        <v>1306</v>
      </c>
    </row>
    <row r="634" spans="1:7" s="501" customFormat="1" ht="19.149999999999999" customHeight="1" x14ac:dyDescent="0.35">
      <c r="A634" s="504" t="s">
        <v>272</v>
      </c>
      <c r="B634" s="504" t="s">
        <v>272</v>
      </c>
      <c r="C634" s="504" t="s">
        <v>272</v>
      </c>
      <c r="D634" s="504" t="s">
        <v>272</v>
      </c>
      <c r="E634" s="504" t="s">
        <v>272</v>
      </c>
      <c r="F634" s="504" t="s">
        <v>754</v>
      </c>
      <c r="G634" s="505" t="s">
        <v>1307</v>
      </c>
    </row>
    <row r="635" spans="1:7" s="501" customFormat="1" ht="19.149999999999999" customHeight="1" x14ac:dyDescent="0.35">
      <c r="A635" s="504" t="s">
        <v>272</v>
      </c>
      <c r="B635" s="504" t="s">
        <v>272</v>
      </c>
      <c r="C635" s="504" t="s">
        <v>272</v>
      </c>
      <c r="D635" s="504" t="s">
        <v>272</v>
      </c>
      <c r="E635" s="504" t="s">
        <v>272</v>
      </c>
      <c r="F635" s="504" t="s">
        <v>756</v>
      </c>
      <c r="G635" s="505" t="s">
        <v>1308</v>
      </c>
    </row>
    <row r="636" spans="1:7" s="501" customFormat="1" ht="19.149999999999999" customHeight="1" x14ac:dyDescent="0.35">
      <c r="A636" s="504" t="s">
        <v>272</v>
      </c>
      <c r="B636" s="504" t="s">
        <v>272</v>
      </c>
      <c r="C636" s="504" t="s">
        <v>272</v>
      </c>
      <c r="D636" s="504" t="s">
        <v>272</v>
      </c>
      <c r="E636" s="504" t="s">
        <v>766</v>
      </c>
      <c r="F636" s="504" t="s">
        <v>272</v>
      </c>
      <c r="G636" s="505" t="s">
        <v>1309</v>
      </c>
    </row>
    <row r="637" spans="1:7" s="501" customFormat="1" ht="19.149999999999999" customHeight="1" x14ac:dyDescent="0.35">
      <c r="A637" s="504" t="s">
        <v>272</v>
      </c>
      <c r="B637" s="504" t="s">
        <v>272</v>
      </c>
      <c r="C637" s="504" t="s">
        <v>272</v>
      </c>
      <c r="D637" s="504" t="s">
        <v>272</v>
      </c>
      <c r="E637" s="504" t="s">
        <v>272</v>
      </c>
      <c r="F637" s="504" t="s">
        <v>768</v>
      </c>
      <c r="G637" s="505" t="s">
        <v>1310</v>
      </c>
    </row>
    <row r="638" spans="1:7" s="501" customFormat="1" ht="19.149999999999999" customHeight="1" x14ac:dyDescent="0.35">
      <c r="A638" s="504" t="s">
        <v>272</v>
      </c>
      <c r="B638" s="504" t="s">
        <v>272</v>
      </c>
      <c r="C638" s="504" t="s">
        <v>272</v>
      </c>
      <c r="D638" s="504" t="s">
        <v>272</v>
      </c>
      <c r="E638" s="504" t="s">
        <v>272</v>
      </c>
      <c r="F638" s="504" t="s">
        <v>770</v>
      </c>
      <c r="G638" s="505" t="s">
        <v>1311</v>
      </c>
    </row>
    <row r="639" spans="1:7" s="501" customFormat="1" ht="19.149999999999999" customHeight="1" x14ac:dyDescent="0.35">
      <c r="A639" s="504" t="s">
        <v>272</v>
      </c>
      <c r="B639" s="504" t="s">
        <v>272</v>
      </c>
      <c r="C639" s="504" t="s">
        <v>272</v>
      </c>
      <c r="D639" s="504" t="s">
        <v>272</v>
      </c>
      <c r="E639" s="504" t="s">
        <v>774</v>
      </c>
      <c r="F639" s="504" t="s">
        <v>272</v>
      </c>
      <c r="G639" s="505" t="s">
        <v>1312</v>
      </c>
    </row>
    <row r="640" spans="1:7" s="501" customFormat="1" ht="19.149999999999999" customHeight="1" x14ac:dyDescent="0.35">
      <c r="A640" s="504" t="s">
        <v>272</v>
      </c>
      <c r="B640" s="504" t="s">
        <v>272</v>
      </c>
      <c r="C640" s="504" t="s">
        <v>272</v>
      </c>
      <c r="D640" s="504" t="s">
        <v>272</v>
      </c>
      <c r="E640" s="504" t="s">
        <v>272</v>
      </c>
      <c r="F640" s="504" t="s">
        <v>776</v>
      </c>
      <c r="G640" s="505" t="s">
        <v>1313</v>
      </c>
    </row>
    <row r="641" spans="1:7" s="501" customFormat="1" ht="19.149999999999999" customHeight="1" x14ac:dyDescent="0.35">
      <c r="A641" s="504" t="s">
        <v>272</v>
      </c>
      <c r="B641" s="504" t="s">
        <v>272</v>
      </c>
      <c r="C641" s="504" t="s">
        <v>272</v>
      </c>
      <c r="D641" s="504" t="s">
        <v>272</v>
      </c>
      <c r="E641" s="504" t="s">
        <v>272</v>
      </c>
      <c r="F641" s="504" t="s">
        <v>778</v>
      </c>
      <c r="G641" s="505" t="s">
        <v>1314</v>
      </c>
    </row>
    <row r="642" spans="1:7" s="501" customFormat="1" ht="19.149999999999999" customHeight="1" x14ac:dyDescent="0.35">
      <c r="A642" s="504" t="s">
        <v>272</v>
      </c>
      <c r="B642" s="504" t="s">
        <v>272</v>
      </c>
      <c r="C642" s="504" t="s">
        <v>272</v>
      </c>
      <c r="D642" s="504" t="s">
        <v>272</v>
      </c>
      <c r="E642" s="504" t="s">
        <v>272</v>
      </c>
      <c r="F642" s="504" t="s">
        <v>780</v>
      </c>
      <c r="G642" s="505" t="s">
        <v>1315</v>
      </c>
    </row>
    <row r="643" spans="1:7" s="501" customFormat="1" ht="19.149999999999999" customHeight="1" x14ac:dyDescent="0.35">
      <c r="A643" s="504" t="s">
        <v>272</v>
      </c>
      <c r="B643" s="504" t="s">
        <v>272</v>
      </c>
      <c r="C643" s="504" t="s">
        <v>272</v>
      </c>
      <c r="D643" s="504" t="s">
        <v>272</v>
      </c>
      <c r="E643" s="504" t="s">
        <v>782</v>
      </c>
      <c r="F643" s="504" t="s">
        <v>272</v>
      </c>
      <c r="G643" s="505" t="s">
        <v>1316</v>
      </c>
    </row>
    <row r="644" spans="1:7" s="501" customFormat="1" ht="19.149999999999999" customHeight="1" x14ac:dyDescent="0.35">
      <c r="A644" s="504" t="s">
        <v>272</v>
      </c>
      <c r="B644" s="504" t="s">
        <v>272</v>
      </c>
      <c r="C644" s="504" t="s">
        <v>272</v>
      </c>
      <c r="D644" s="504" t="s">
        <v>272</v>
      </c>
      <c r="E644" s="504" t="s">
        <v>272</v>
      </c>
      <c r="F644" s="504" t="s">
        <v>784</v>
      </c>
      <c r="G644" s="505" t="s">
        <v>1317</v>
      </c>
    </row>
    <row r="645" spans="1:7" s="501" customFormat="1" ht="19.149999999999999" customHeight="1" x14ac:dyDescent="0.35">
      <c r="A645" s="504" t="s">
        <v>272</v>
      </c>
      <c r="B645" s="504" t="s">
        <v>272</v>
      </c>
      <c r="C645" s="504" t="s">
        <v>272</v>
      </c>
      <c r="D645" s="504" t="s">
        <v>272</v>
      </c>
      <c r="E645" s="504" t="s">
        <v>272</v>
      </c>
      <c r="F645" s="504" t="s">
        <v>786</v>
      </c>
      <c r="G645" s="505" t="s">
        <v>1318</v>
      </c>
    </row>
    <row r="646" spans="1:7" s="501" customFormat="1" ht="19.149999999999999" customHeight="1" x14ac:dyDescent="0.35">
      <c r="A646" s="504" t="s">
        <v>272</v>
      </c>
      <c r="B646" s="504" t="s">
        <v>272</v>
      </c>
      <c r="C646" s="504" t="s">
        <v>272</v>
      </c>
      <c r="D646" s="504" t="s">
        <v>272</v>
      </c>
      <c r="E646" s="504" t="s">
        <v>272</v>
      </c>
      <c r="F646" s="504" t="s">
        <v>788</v>
      </c>
      <c r="G646" s="505" t="s">
        <v>1319</v>
      </c>
    </row>
    <row r="647" spans="1:7" s="501" customFormat="1" ht="19.149999999999999" customHeight="1" x14ac:dyDescent="0.35">
      <c r="A647" s="504" t="s">
        <v>272</v>
      </c>
      <c r="B647" s="504" t="s">
        <v>272</v>
      </c>
      <c r="C647" s="504" t="s">
        <v>272</v>
      </c>
      <c r="D647" s="504" t="s">
        <v>272</v>
      </c>
      <c r="E647" s="504" t="s">
        <v>272</v>
      </c>
      <c r="F647" s="504" t="s">
        <v>792</v>
      </c>
      <c r="G647" s="505" t="s">
        <v>1320</v>
      </c>
    </row>
    <row r="648" spans="1:7" s="501" customFormat="1" ht="19.149999999999999" customHeight="1" x14ac:dyDescent="0.35">
      <c r="A648" s="504" t="s">
        <v>272</v>
      </c>
      <c r="B648" s="504" t="s">
        <v>272</v>
      </c>
      <c r="C648" s="504" t="s">
        <v>272</v>
      </c>
      <c r="D648" s="504" t="s">
        <v>272</v>
      </c>
      <c r="E648" s="504" t="s">
        <v>794</v>
      </c>
      <c r="F648" s="504" t="s">
        <v>272</v>
      </c>
      <c r="G648" s="505" t="s">
        <v>1321</v>
      </c>
    </row>
    <row r="649" spans="1:7" s="501" customFormat="1" ht="19.149999999999999" customHeight="1" x14ac:dyDescent="0.35">
      <c r="A649" s="504" t="s">
        <v>272</v>
      </c>
      <c r="B649" s="504" t="s">
        <v>272</v>
      </c>
      <c r="C649" s="504" t="s">
        <v>272</v>
      </c>
      <c r="D649" s="504" t="s">
        <v>272</v>
      </c>
      <c r="E649" s="504" t="s">
        <v>272</v>
      </c>
      <c r="F649" s="504" t="s">
        <v>923</v>
      </c>
      <c r="G649" s="505" t="s">
        <v>1322</v>
      </c>
    </row>
    <row r="650" spans="1:7" s="501" customFormat="1" ht="19.149999999999999" customHeight="1" x14ac:dyDescent="0.35">
      <c r="A650" s="504" t="s">
        <v>272</v>
      </c>
      <c r="B650" s="504" t="s">
        <v>272</v>
      </c>
      <c r="C650" s="504" t="s">
        <v>272</v>
      </c>
      <c r="D650" s="504" t="s">
        <v>272</v>
      </c>
      <c r="E650" s="504" t="s">
        <v>272</v>
      </c>
      <c r="F650" s="504" t="s">
        <v>796</v>
      </c>
      <c r="G650" s="505" t="s">
        <v>1323</v>
      </c>
    </row>
    <row r="651" spans="1:7" s="501" customFormat="1" ht="19.149999999999999" customHeight="1" x14ac:dyDescent="0.35">
      <c r="A651" s="504" t="s">
        <v>272</v>
      </c>
      <c r="B651" s="504" t="s">
        <v>272</v>
      </c>
      <c r="C651" s="504" t="s">
        <v>272</v>
      </c>
      <c r="D651" s="504" t="s">
        <v>272</v>
      </c>
      <c r="E651" s="504" t="s">
        <v>272</v>
      </c>
      <c r="F651" s="504" t="s">
        <v>798</v>
      </c>
      <c r="G651" s="505" t="s">
        <v>1324</v>
      </c>
    </row>
    <row r="652" spans="1:7" s="501" customFormat="1" ht="19.149999999999999" customHeight="1" x14ac:dyDescent="0.35">
      <c r="A652" s="504" t="s">
        <v>272</v>
      </c>
      <c r="B652" s="504" t="s">
        <v>272</v>
      </c>
      <c r="C652" s="504" t="s">
        <v>272</v>
      </c>
      <c r="D652" s="504" t="s">
        <v>272</v>
      </c>
      <c r="E652" s="504" t="s">
        <v>800</v>
      </c>
      <c r="F652" s="504" t="s">
        <v>272</v>
      </c>
      <c r="G652" s="505" t="s">
        <v>1325</v>
      </c>
    </row>
    <row r="653" spans="1:7" s="501" customFormat="1" ht="19.149999999999999" customHeight="1" x14ac:dyDescent="0.35">
      <c r="A653" s="504" t="s">
        <v>272</v>
      </c>
      <c r="B653" s="504" t="s">
        <v>272</v>
      </c>
      <c r="C653" s="504" t="s">
        <v>272</v>
      </c>
      <c r="D653" s="504" t="s">
        <v>272</v>
      </c>
      <c r="E653" s="504" t="s">
        <v>272</v>
      </c>
      <c r="F653" s="504" t="s">
        <v>804</v>
      </c>
      <c r="G653" s="505" t="s">
        <v>1325</v>
      </c>
    </row>
    <row r="654" spans="1:7" s="501" customFormat="1" ht="19.149999999999999" customHeight="1" x14ac:dyDescent="0.35">
      <c r="A654" s="504" t="s">
        <v>272</v>
      </c>
      <c r="B654" s="504" t="s">
        <v>272</v>
      </c>
      <c r="C654" s="504" t="s">
        <v>272</v>
      </c>
      <c r="D654" s="504" t="s">
        <v>272</v>
      </c>
      <c r="E654" s="504" t="s">
        <v>806</v>
      </c>
      <c r="F654" s="504" t="s">
        <v>272</v>
      </c>
      <c r="G654" s="505" t="s">
        <v>1326</v>
      </c>
    </row>
    <row r="655" spans="1:7" s="501" customFormat="1" ht="19.149999999999999" customHeight="1" x14ac:dyDescent="0.35">
      <c r="A655" s="504" t="s">
        <v>272</v>
      </c>
      <c r="B655" s="504" t="s">
        <v>272</v>
      </c>
      <c r="C655" s="504" t="s">
        <v>272</v>
      </c>
      <c r="D655" s="504" t="s">
        <v>272</v>
      </c>
      <c r="E655" s="504" t="s">
        <v>272</v>
      </c>
      <c r="F655" s="504" t="s">
        <v>812</v>
      </c>
      <c r="G655" s="505" t="s">
        <v>1327</v>
      </c>
    </row>
    <row r="656" spans="1:7" s="501" customFormat="1" ht="19.149999999999999" customHeight="1" x14ac:dyDescent="0.35">
      <c r="A656" s="504" t="s">
        <v>272</v>
      </c>
      <c r="B656" s="504" t="s">
        <v>272</v>
      </c>
      <c r="C656" s="504" t="s">
        <v>272</v>
      </c>
      <c r="D656" s="504" t="s">
        <v>272</v>
      </c>
      <c r="E656" s="504" t="s">
        <v>272</v>
      </c>
      <c r="F656" s="504" t="s">
        <v>816</v>
      </c>
      <c r="G656" s="505" t="s">
        <v>1328</v>
      </c>
    </row>
    <row r="657" spans="1:7" s="501" customFormat="1" ht="19.149999999999999" customHeight="1" x14ac:dyDescent="0.35">
      <c r="A657" s="504" t="s">
        <v>272</v>
      </c>
      <c r="B657" s="504" t="s">
        <v>272</v>
      </c>
      <c r="C657" s="504" t="s">
        <v>272</v>
      </c>
      <c r="D657" s="504" t="s">
        <v>272</v>
      </c>
      <c r="E657" s="504" t="s">
        <v>272</v>
      </c>
      <c r="F657" s="504" t="s">
        <v>818</v>
      </c>
      <c r="G657" s="505" t="s">
        <v>1329</v>
      </c>
    </row>
    <row r="658" spans="1:7" s="501" customFormat="1" ht="19.149999999999999" customHeight="1" x14ac:dyDescent="0.35">
      <c r="A658" s="504" t="s">
        <v>272</v>
      </c>
      <c r="B658" s="504" t="s">
        <v>272</v>
      </c>
      <c r="C658" s="504" t="s">
        <v>272</v>
      </c>
      <c r="D658" s="504" t="s">
        <v>272</v>
      </c>
      <c r="E658" s="504" t="s">
        <v>820</v>
      </c>
      <c r="F658" s="504" t="s">
        <v>272</v>
      </c>
      <c r="G658" s="505" t="s">
        <v>1330</v>
      </c>
    </row>
    <row r="659" spans="1:7" s="501" customFormat="1" ht="19.149999999999999" customHeight="1" x14ac:dyDescent="0.35">
      <c r="A659" s="504" t="s">
        <v>272</v>
      </c>
      <c r="B659" s="504" t="s">
        <v>272</v>
      </c>
      <c r="C659" s="504" t="s">
        <v>272</v>
      </c>
      <c r="D659" s="504" t="s">
        <v>272</v>
      </c>
      <c r="E659" s="504" t="s">
        <v>272</v>
      </c>
      <c r="F659" s="504" t="s">
        <v>822</v>
      </c>
      <c r="G659" s="505" t="s">
        <v>1330</v>
      </c>
    </row>
    <row r="660" spans="1:7" s="501" customFormat="1" ht="19.149999999999999" customHeight="1" x14ac:dyDescent="0.35">
      <c r="A660" s="504" t="s">
        <v>272</v>
      </c>
      <c r="B660" s="504" t="s">
        <v>272</v>
      </c>
      <c r="C660" s="504" t="s">
        <v>272</v>
      </c>
      <c r="D660" s="504" t="s">
        <v>272</v>
      </c>
      <c r="E660" s="504" t="s">
        <v>826</v>
      </c>
      <c r="F660" s="504" t="s">
        <v>272</v>
      </c>
      <c r="G660" s="505" t="s">
        <v>1331</v>
      </c>
    </row>
    <row r="661" spans="1:7" s="501" customFormat="1" ht="19.149999999999999" customHeight="1" x14ac:dyDescent="0.35">
      <c r="A661" s="504" t="s">
        <v>272</v>
      </c>
      <c r="B661" s="504" t="s">
        <v>272</v>
      </c>
      <c r="C661" s="504" t="s">
        <v>272</v>
      </c>
      <c r="D661" s="504" t="s">
        <v>272</v>
      </c>
      <c r="E661" s="504" t="s">
        <v>272</v>
      </c>
      <c r="F661" s="504" t="s">
        <v>860</v>
      </c>
      <c r="G661" s="505" t="s">
        <v>1332</v>
      </c>
    </row>
    <row r="662" spans="1:7" s="501" customFormat="1" ht="19.149999999999999" customHeight="1" x14ac:dyDescent="0.35">
      <c r="A662" s="504" t="s">
        <v>272</v>
      </c>
      <c r="B662" s="504" t="s">
        <v>272</v>
      </c>
      <c r="C662" s="504" t="s">
        <v>272</v>
      </c>
      <c r="D662" s="504" t="s">
        <v>272</v>
      </c>
      <c r="E662" s="504" t="s">
        <v>272</v>
      </c>
      <c r="F662" s="504" t="s">
        <v>830</v>
      </c>
      <c r="G662" s="505" t="s">
        <v>1333</v>
      </c>
    </row>
    <row r="663" spans="1:7" s="501" customFormat="1" ht="19.149999999999999" customHeight="1" x14ac:dyDescent="0.35">
      <c r="A663" s="504" t="s">
        <v>272</v>
      </c>
      <c r="B663" s="504" t="s">
        <v>272</v>
      </c>
      <c r="C663" s="504" t="s">
        <v>272</v>
      </c>
      <c r="D663" s="504" t="s">
        <v>272</v>
      </c>
      <c r="E663" s="504" t="s">
        <v>272</v>
      </c>
      <c r="F663" s="504" t="s">
        <v>832</v>
      </c>
      <c r="G663" s="505" t="s">
        <v>1334</v>
      </c>
    </row>
    <row r="664" spans="1:7" s="501" customFormat="1" ht="19.149999999999999" customHeight="1" x14ac:dyDescent="0.35">
      <c r="A664" s="504" t="s">
        <v>272</v>
      </c>
      <c r="B664" s="504" t="s">
        <v>272</v>
      </c>
      <c r="C664" s="504" t="s">
        <v>272</v>
      </c>
      <c r="D664" s="504" t="s">
        <v>272</v>
      </c>
      <c r="E664" s="504" t="s">
        <v>984</v>
      </c>
      <c r="F664" s="504" t="s">
        <v>272</v>
      </c>
      <c r="G664" s="505" t="s">
        <v>1335</v>
      </c>
    </row>
    <row r="665" spans="1:7" s="501" customFormat="1" ht="19.149999999999999" customHeight="1" x14ac:dyDescent="0.35">
      <c r="A665" s="504" t="s">
        <v>272</v>
      </c>
      <c r="B665" s="504" t="s">
        <v>272</v>
      </c>
      <c r="C665" s="504" t="s">
        <v>272</v>
      </c>
      <c r="D665" s="504" t="s">
        <v>272</v>
      </c>
      <c r="E665" s="504" t="s">
        <v>272</v>
      </c>
      <c r="F665" s="504" t="s">
        <v>986</v>
      </c>
      <c r="G665" s="505" t="s">
        <v>1335</v>
      </c>
    </row>
    <row r="666" spans="1:7" s="501" customFormat="1" ht="19.149999999999999" customHeight="1" x14ac:dyDescent="0.35">
      <c r="A666" s="504" t="s">
        <v>272</v>
      </c>
      <c r="B666" s="504" t="s">
        <v>272</v>
      </c>
      <c r="C666" s="504" t="s">
        <v>272</v>
      </c>
      <c r="D666" s="504" t="s">
        <v>272</v>
      </c>
      <c r="E666" s="504" t="s">
        <v>834</v>
      </c>
      <c r="F666" s="504" t="s">
        <v>272</v>
      </c>
      <c r="G666" s="505" t="s">
        <v>1336</v>
      </c>
    </row>
    <row r="667" spans="1:7" s="501" customFormat="1" ht="19.149999999999999" customHeight="1" x14ac:dyDescent="0.35">
      <c r="A667" s="504" t="s">
        <v>272</v>
      </c>
      <c r="B667" s="504" t="s">
        <v>272</v>
      </c>
      <c r="C667" s="504" t="s">
        <v>272</v>
      </c>
      <c r="D667" s="504" t="s">
        <v>272</v>
      </c>
      <c r="E667" s="504" t="s">
        <v>272</v>
      </c>
      <c r="F667" s="504" t="s">
        <v>836</v>
      </c>
      <c r="G667" s="505" t="s">
        <v>1337</v>
      </c>
    </row>
    <row r="668" spans="1:7" s="501" customFormat="1" ht="19.149999999999999" customHeight="1" x14ac:dyDescent="0.35">
      <c r="A668" s="504" t="s">
        <v>272</v>
      </c>
      <c r="B668" s="504" t="s">
        <v>272</v>
      </c>
      <c r="C668" s="504" t="s">
        <v>272</v>
      </c>
      <c r="D668" s="504" t="s">
        <v>272</v>
      </c>
      <c r="E668" s="504" t="s">
        <v>272</v>
      </c>
      <c r="F668" s="504" t="s">
        <v>842</v>
      </c>
      <c r="G668" s="505" t="s">
        <v>1338</v>
      </c>
    </row>
    <row r="669" spans="1:7" s="501" customFormat="1" ht="19.149999999999999" customHeight="1" x14ac:dyDescent="0.35">
      <c r="A669" s="504" t="s">
        <v>272</v>
      </c>
      <c r="B669" s="504" t="s">
        <v>272</v>
      </c>
      <c r="C669" s="504" t="s">
        <v>685</v>
      </c>
      <c r="D669" s="504" t="s">
        <v>272</v>
      </c>
      <c r="E669" s="504" t="s">
        <v>272</v>
      </c>
      <c r="F669" s="504" t="s">
        <v>272</v>
      </c>
      <c r="G669" s="505" t="s">
        <v>1339</v>
      </c>
    </row>
    <row r="670" spans="1:7" s="501" customFormat="1" ht="19.149999999999999" customHeight="1" x14ac:dyDescent="0.35">
      <c r="A670" s="504" t="s">
        <v>272</v>
      </c>
      <c r="B670" s="504" t="s">
        <v>272</v>
      </c>
      <c r="C670" s="504" t="s">
        <v>272</v>
      </c>
      <c r="D670" s="504" t="s">
        <v>941</v>
      </c>
      <c r="E670" s="504" t="s">
        <v>272</v>
      </c>
      <c r="F670" s="504" t="s">
        <v>272</v>
      </c>
      <c r="G670" s="505" t="s">
        <v>1339</v>
      </c>
    </row>
    <row r="671" spans="1:7" s="501" customFormat="1" ht="19.149999999999999" customHeight="1" x14ac:dyDescent="0.35">
      <c r="A671" s="504" t="s">
        <v>272</v>
      </c>
      <c r="B671" s="504" t="s">
        <v>272</v>
      </c>
      <c r="C671" s="504" t="s">
        <v>272</v>
      </c>
      <c r="D671" s="504" t="s">
        <v>272</v>
      </c>
      <c r="E671" s="504" t="s">
        <v>942</v>
      </c>
      <c r="F671" s="504" t="s">
        <v>272</v>
      </c>
      <c r="G671" s="505" t="s">
        <v>1339</v>
      </c>
    </row>
    <row r="672" spans="1:7" s="501" customFormat="1" ht="19.149999999999999" customHeight="1" x14ac:dyDescent="0.35">
      <c r="A672" s="504" t="s">
        <v>272</v>
      </c>
      <c r="B672" s="504" t="s">
        <v>272</v>
      </c>
      <c r="C672" s="504" t="s">
        <v>272</v>
      </c>
      <c r="D672" s="504" t="s">
        <v>272</v>
      </c>
      <c r="E672" s="504" t="s">
        <v>272</v>
      </c>
      <c r="F672" s="504" t="s">
        <v>943</v>
      </c>
      <c r="G672" s="505" t="s">
        <v>1339</v>
      </c>
    </row>
    <row r="673" spans="1:7" s="501" customFormat="1" ht="19.149999999999999" customHeight="1" x14ac:dyDescent="0.35">
      <c r="A673" s="504" t="s">
        <v>272</v>
      </c>
      <c r="B673" s="504" t="s">
        <v>272</v>
      </c>
      <c r="C673" s="504" t="s">
        <v>724</v>
      </c>
      <c r="D673" s="504" t="s">
        <v>272</v>
      </c>
      <c r="E673" s="504" t="s">
        <v>272</v>
      </c>
      <c r="F673" s="504" t="s">
        <v>272</v>
      </c>
      <c r="G673" s="505" t="s">
        <v>1340</v>
      </c>
    </row>
    <row r="674" spans="1:7" s="501" customFormat="1" ht="19.149999999999999" customHeight="1" x14ac:dyDescent="0.35">
      <c r="A674" s="504" t="s">
        <v>272</v>
      </c>
      <c r="B674" s="504" t="s">
        <v>272</v>
      </c>
      <c r="C674" s="504" t="s">
        <v>272</v>
      </c>
      <c r="D674" s="504" t="s">
        <v>726</v>
      </c>
      <c r="E674" s="504" t="s">
        <v>272</v>
      </c>
      <c r="F674" s="504" t="s">
        <v>272</v>
      </c>
      <c r="G674" s="505" t="s">
        <v>1340</v>
      </c>
    </row>
    <row r="675" spans="1:7" s="501" customFormat="1" ht="19.149999999999999" customHeight="1" x14ac:dyDescent="0.35">
      <c r="A675" s="504" t="s">
        <v>272</v>
      </c>
      <c r="B675" s="504" t="s">
        <v>272</v>
      </c>
      <c r="C675" s="504" t="s">
        <v>272</v>
      </c>
      <c r="D675" s="504" t="s">
        <v>272</v>
      </c>
      <c r="E675" s="504" t="s">
        <v>727</v>
      </c>
      <c r="F675" s="504" t="s">
        <v>272</v>
      </c>
      <c r="G675" s="505" t="s">
        <v>1341</v>
      </c>
    </row>
    <row r="676" spans="1:7" s="501" customFormat="1" ht="19.149999999999999" customHeight="1" x14ac:dyDescent="0.35">
      <c r="A676" s="504" t="s">
        <v>272</v>
      </c>
      <c r="B676" s="504" t="s">
        <v>272</v>
      </c>
      <c r="C676" s="504" t="s">
        <v>272</v>
      </c>
      <c r="D676" s="504" t="s">
        <v>272</v>
      </c>
      <c r="E676" s="504" t="s">
        <v>272</v>
      </c>
      <c r="F676" s="504" t="s">
        <v>729</v>
      </c>
      <c r="G676" s="505" t="s">
        <v>1341</v>
      </c>
    </row>
    <row r="677" spans="1:7" s="501" customFormat="1" ht="19.149999999999999" customHeight="1" x14ac:dyDescent="0.35">
      <c r="A677" s="504" t="s">
        <v>272</v>
      </c>
      <c r="B677" s="504" t="s">
        <v>272</v>
      </c>
      <c r="C677" s="504" t="s">
        <v>272</v>
      </c>
      <c r="D677" s="504" t="s">
        <v>272</v>
      </c>
      <c r="E677" s="504" t="s">
        <v>733</v>
      </c>
      <c r="F677" s="504" t="s">
        <v>272</v>
      </c>
      <c r="G677" s="505" t="s">
        <v>1342</v>
      </c>
    </row>
    <row r="678" spans="1:7" s="501" customFormat="1" ht="19.149999999999999" customHeight="1" x14ac:dyDescent="0.35">
      <c r="A678" s="504" t="s">
        <v>272</v>
      </c>
      <c r="B678" s="504" t="s">
        <v>272</v>
      </c>
      <c r="C678" s="504" t="s">
        <v>272</v>
      </c>
      <c r="D678" s="504" t="s">
        <v>272</v>
      </c>
      <c r="E678" s="504" t="s">
        <v>272</v>
      </c>
      <c r="F678" s="504" t="s">
        <v>735</v>
      </c>
      <c r="G678" s="505" t="s">
        <v>1343</v>
      </c>
    </row>
    <row r="679" spans="1:7" s="501" customFormat="1" ht="19.149999999999999" customHeight="1" x14ac:dyDescent="0.35">
      <c r="A679" s="504" t="s">
        <v>272</v>
      </c>
      <c r="B679" s="504" t="s">
        <v>272</v>
      </c>
      <c r="C679" s="504" t="s">
        <v>272</v>
      </c>
      <c r="D679" s="504" t="s">
        <v>272</v>
      </c>
      <c r="E679" s="504" t="s">
        <v>272</v>
      </c>
      <c r="F679" s="504" t="s">
        <v>737</v>
      </c>
      <c r="G679" s="505" t="s">
        <v>1344</v>
      </c>
    </row>
    <row r="680" spans="1:7" s="501" customFormat="1" ht="19.149999999999999" customHeight="1" x14ac:dyDescent="0.35">
      <c r="A680" s="504" t="s">
        <v>272</v>
      </c>
      <c r="B680" s="504" t="s">
        <v>272</v>
      </c>
      <c r="C680" s="504" t="s">
        <v>272</v>
      </c>
      <c r="D680" s="504" t="s">
        <v>272</v>
      </c>
      <c r="E680" s="504" t="s">
        <v>272</v>
      </c>
      <c r="F680" s="504" t="s">
        <v>743</v>
      </c>
      <c r="G680" s="505" t="s">
        <v>1345</v>
      </c>
    </row>
    <row r="681" spans="1:7" s="501" customFormat="1" ht="19.149999999999999" customHeight="1" x14ac:dyDescent="0.35">
      <c r="A681" s="504" t="s">
        <v>272</v>
      </c>
      <c r="B681" s="504" t="s">
        <v>272</v>
      </c>
      <c r="C681" s="504" t="s">
        <v>272</v>
      </c>
      <c r="D681" s="504" t="s">
        <v>272</v>
      </c>
      <c r="E681" s="504" t="s">
        <v>272</v>
      </c>
      <c r="F681" s="504" t="s">
        <v>745</v>
      </c>
      <c r="G681" s="505" t="s">
        <v>1346</v>
      </c>
    </row>
    <row r="682" spans="1:7" s="501" customFormat="1" ht="19.149999999999999" customHeight="1" x14ac:dyDescent="0.35">
      <c r="A682" s="504" t="s">
        <v>272</v>
      </c>
      <c r="B682" s="504" t="s">
        <v>272</v>
      </c>
      <c r="C682" s="504" t="s">
        <v>272</v>
      </c>
      <c r="D682" s="504" t="s">
        <v>272</v>
      </c>
      <c r="E682" s="504" t="s">
        <v>747</v>
      </c>
      <c r="F682" s="504" t="s">
        <v>272</v>
      </c>
      <c r="G682" s="505" t="s">
        <v>1347</v>
      </c>
    </row>
    <row r="683" spans="1:7" s="501" customFormat="1" ht="19.149999999999999" customHeight="1" x14ac:dyDescent="0.35">
      <c r="A683" s="504" t="s">
        <v>272</v>
      </c>
      <c r="B683" s="504" t="s">
        <v>272</v>
      </c>
      <c r="C683" s="504" t="s">
        <v>272</v>
      </c>
      <c r="D683" s="504" t="s">
        <v>272</v>
      </c>
      <c r="E683" s="504" t="s">
        <v>272</v>
      </c>
      <c r="F683" s="504" t="s">
        <v>749</v>
      </c>
      <c r="G683" s="505" t="s">
        <v>1347</v>
      </c>
    </row>
    <row r="684" spans="1:7" s="501" customFormat="1" ht="19.149999999999999" customHeight="1" x14ac:dyDescent="0.35">
      <c r="A684" s="504" t="s">
        <v>272</v>
      </c>
      <c r="B684" s="504" t="s">
        <v>272</v>
      </c>
      <c r="C684" s="504" t="s">
        <v>272</v>
      </c>
      <c r="D684" s="504" t="s">
        <v>272</v>
      </c>
      <c r="E684" s="504" t="s">
        <v>750</v>
      </c>
      <c r="F684" s="504" t="s">
        <v>272</v>
      </c>
      <c r="G684" s="505" t="s">
        <v>1348</v>
      </c>
    </row>
    <row r="685" spans="1:7" s="501" customFormat="1" ht="19.149999999999999" customHeight="1" x14ac:dyDescent="0.35">
      <c r="A685" s="504" t="s">
        <v>272</v>
      </c>
      <c r="B685" s="504" t="s">
        <v>272</v>
      </c>
      <c r="C685" s="504" t="s">
        <v>272</v>
      </c>
      <c r="D685" s="504" t="s">
        <v>272</v>
      </c>
      <c r="E685" s="504" t="s">
        <v>272</v>
      </c>
      <c r="F685" s="504" t="s">
        <v>752</v>
      </c>
      <c r="G685" s="505" t="s">
        <v>1349</v>
      </c>
    </row>
    <row r="686" spans="1:7" s="501" customFormat="1" ht="19.149999999999999" customHeight="1" x14ac:dyDescent="0.35">
      <c r="A686" s="504" t="s">
        <v>272</v>
      </c>
      <c r="B686" s="504" t="s">
        <v>272</v>
      </c>
      <c r="C686" s="504" t="s">
        <v>272</v>
      </c>
      <c r="D686" s="504" t="s">
        <v>272</v>
      </c>
      <c r="E686" s="504" t="s">
        <v>272</v>
      </c>
      <c r="F686" s="504" t="s">
        <v>754</v>
      </c>
      <c r="G686" s="505" t="s">
        <v>1350</v>
      </c>
    </row>
    <row r="687" spans="1:7" s="501" customFormat="1" ht="19.149999999999999" customHeight="1" x14ac:dyDescent="0.35">
      <c r="A687" s="504" t="s">
        <v>272</v>
      </c>
      <c r="B687" s="504" t="s">
        <v>272</v>
      </c>
      <c r="C687" s="504" t="s">
        <v>272</v>
      </c>
      <c r="D687" s="504" t="s">
        <v>272</v>
      </c>
      <c r="E687" s="504" t="s">
        <v>272</v>
      </c>
      <c r="F687" s="504" t="s">
        <v>756</v>
      </c>
      <c r="G687" s="505" t="s">
        <v>1351</v>
      </c>
    </row>
    <row r="688" spans="1:7" s="501" customFormat="1" ht="19.149999999999999" customHeight="1" x14ac:dyDescent="0.35">
      <c r="A688" s="504" t="s">
        <v>272</v>
      </c>
      <c r="B688" s="504" t="s">
        <v>272</v>
      </c>
      <c r="C688" s="504" t="s">
        <v>272</v>
      </c>
      <c r="D688" s="504" t="s">
        <v>272</v>
      </c>
      <c r="E688" s="504" t="s">
        <v>760</v>
      </c>
      <c r="F688" s="504" t="s">
        <v>272</v>
      </c>
      <c r="G688" s="505" t="s">
        <v>1352</v>
      </c>
    </row>
    <row r="689" spans="1:7" s="501" customFormat="1" ht="19.149999999999999" customHeight="1" x14ac:dyDescent="0.35">
      <c r="A689" s="504" t="s">
        <v>272</v>
      </c>
      <c r="B689" s="504" t="s">
        <v>272</v>
      </c>
      <c r="C689" s="504" t="s">
        <v>272</v>
      </c>
      <c r="D689" s="504" t="s">
        <v>272</v>
      </c>
      <c r="E689" s="504" t="s">
        <v>272</v>
      </c>
      <c r="F689" s="504" t="s">
        <v>762</v>
      </c>
      <c r="G689" s="505" t="s">
        <v>1353</v>
      </c>
    </row>
    <row r="690" spans="1:7" s="501" customFormat="1" ht="19.149999999999999" customHeight="1" x14ac:dyDescent="0.35">
      <c r="A690" s="504" t="s">
        <v>272</v>
      </c>
      <c r="B690" s="504" t="s">
        <v>272</v>
      </c>
      <c r="C690" s="504" t="s">
        <v>272</v>
      </c>
      <c r="D690" s="504" t="s">
        <v>272</v>
      </c>
      <c r="E690" s="504" t="s">
        <v>272</v>
      </c>
      <c r="F690" s="504" t="s">
        <v>764</v>
      </c>
      <c r="G690" s="505" t="s">
        <v>1354</v>
      </c>
    </row>
    <row r="691" spans="1:7" s="501" customFormat="1" ht="19.149999999999999" customHeight="1" x14ac:dyDescent="0.35">
      <c r="A691" s="504" t="s">
        <v>272</v>
      </c>
      <c r="B691" s="504" t="s">
        <v>272</v>
      </c>
      <c r="C691" s="504" t="s">
        <v>272</v>
      </c>
      <c r="D691" s="504" t="s">
        <v>272</v>
      </c>
      <c r="E691" s="504" t="s">
        <v>774</v>
      </c>
      <c r="F691" s="504" t="s">
        <v>272</v>
      </c>
      <c r="G691" s="505" t="s">
        <v>1355</v>
      </c>
    </row>
    <row r="692" spans="1:7" s="501" customFormat="1" ht="19.149999999999999" customHeight="1" x14ac:dyDescent="0.35">
      <c r="A692" s="504" t="s">
        <v>272</v>
      </c>
      <c r="B692" s="504" t="s">
        <v>272</v>
      </c>
      <c r="C692" s="504" t="s">
        <v>272</v>
      </c>
      <c r="D692" s="504" t="s">
        <v>272</v>
      </c>
      <c r="E692" s="504" t="s">
        <v>272</v>
      </c>
      <c r="F692" s="504" t="s">
        <v>776</v>
      </c>
      <c r="G692" s="505" t="s">
        <v>1355</v>
      </c>
    </row>
    <row r="693" spans="1:7" s="501" customFormat="1" ht="19.149999999999999" customHeight="1" x14ac:dyDescent="0.35">
      <c r="A693" s="504" t="s">
        <v>272</v>
      </c>
      <c r="B693" s="504" t="s">
        <v>272</v>
      </c>
      <c r="C693" s="504" t="s">
        <v>272</v>
      </c>
      <c r="D693" s="504" t="s">
        <v>272</v>
      </c>
      <c r="E693" s="504" t="s">
        <v>782</v>
      </c>
      <c r="F693" s="504" t="s">
        <v>272</v>
      </c>
      <c r="G693" s="505" t="s">
        <v>1356</v>
      </c>
    </row>
    <row r="694" spans="1:7" s="501" customFormat="1" ht="19.149999999999999" customHeight="1" x14ac:dyDescent="0.35">
      <c r="A694" s="504" t="s">
        <v>272</v>
      </c>
      <c r="B694" s="504" t="s">
        <v>272</v>
      </c>
      <c r="C694" s="504" t="s">
        <v>272</v>
      </c>
      <c r="D694" s="504" t="s">
        <v>272</v>
      </c>
      <c r="E694" s="504" t="s">
        <v>272</v>
      </c>
      <c r="F694" s="504" t="s">
        <v>784</v>
      </c>
      <c r="G694" s="505" t="s">
        <v>1357</v>
      </c>
    </row>
    <row r="695" spans="1:7" s="501" customFormat="1" ht="19.149999999999999" customHeight="1" x14ac:dyDescent="0.35">
      <c r="A695" s="504" t="s">
        <v>272</v>
      </c>
      <c r="B695" s="504" t="s">
        <v>272</v>
      </c>
      <c r="C695" s="504" t="s">
        <v>272</v>
      </c>
      <c r="D695" s="504" t="s">
        <v>272</v>
      </c>
      <c r="E695" s="504" t="s">
        <v>272</v>
      </c>
      <c r="F695" s="504" t="s">
        <v>792</v>
      </c>
      <c r="G695" s="505" t="s">
        <v>1358</v>
      </c>
    </row>
    <row r="696" spans="1:7" s="501" customFormat="1" ht="19.149999999999999" customHeight="1" x14ac:dyDescent="0.35">
      <c r="A696" s="504" t="s">
        <v>272</v>
      </c>
      <c r="B696" s="504" t="s">
        <v>272</v>
      </c>
      <c r="C696" s="504" t="s">
        <v>272</v>
      </c>
      <c r="D696" s="504" t="s">
        <v>272</v>
      </c>
      <c r="E696" s="504" t="s">
        <v>794</v>
      </c>
      <c r="F696" s="504" t="s">
        <v>272</v>
      </c>
      <c r="G696" s="505" t="s">
        <v>1359</v>
      </c>
    </row>
    <row r="697" spans="1:7" s="501" customFormat="1" ht="19.149999999999999" customHeight="1" x14ac:dyDescent="0.35">
      <c r="A697" s="504" t="s">
        <v>272</v>
      </c>
      <c r="B697" s="504" t="s">
        <v>272</v>
      </c>
      <c r="C697" s="504" t="s">
        <v>272</v>
      </c>
      <c r="D697" s="504" t="s">
        <v>272</v>
      </c>
      <c r="E697" s="504" t="s">
        <v>272</v>
      </c>
      <c r="F697" s="504" t="s">
        <v>853</v>
      </c>
      <c r="G697" s="505" t="s">
        <v>1360</v>
      </c>
    </row>
    <row r="698" spans="1:7" s="501" customFormat="1" ht="19.149999999999999" customHeight="1" x14ac:dyDescent="0.35">
      <c r="A698" s="504" t="s">
        <v>272</v>
      </c>
      <c r="B698" s="504" t="s">
        <v>272</v>
      </c>
      <c r="C698" s="504" t="s">
        <v>272</v>
      </c>
      <c r="D698" s="504" t="s">
        <v>272</v>
      </c>
      <c r="E698" s="504" t="s">
        <v>272</v>
      </c>
      <c r="F698" s="504" t="s">
        <v>923</v>
      </c>
      <c r="G698" s="505" t="s">
        <v>1332</v>
      </c>
    </row>
    <row r="699" spans="1:7" s="501" customFormat="1" ht="19.149999999999999" customHeight="1" x14ac:dyDescent="0.35">
      <c r="A699" s="504" t="s">
        <v>272</v>
      </c>
      <c r="B699" s="504" t="s">
        <v>272</v>
      </c>
      <c r="C699" s="504" t="s">
        <v>272</v>
      </c>
      <c r="D699" s="504" t="s">
        <v>272</v>
      </c>
      <c r="E699" s="504" t="s">
        <v>272</v>
      </c>
      <c r="F699" s="504" t="s">
        <v>1080</v>
      </c>
      <c r="G699" s="505" t="s">
        <v>1361</v>
      </c>
    </row>
    <row r="700" spans="1:7" s="501" customFormat="1" ht="19.149999999999999" customHeight="1" x14ac:dyDescent="0.35">
      <c r="A700" s="504" t="s">
        <v>272</v>
      </c>
      <c r="B700" s="504" t="s">
        <v>272</v>
      </c>
      <c r="C700" s="504" t="s">
        <v>272</v>
      </c>
      <c r="D700" s="504" t="s">
        <v>272</v>
      </c>
      <c r="E700" s="504" t="s">
        <v>272</v>
      </c>
      <c r="F700" s="504" t="s">
        <v>796</v>
      </c>
      <c r="G700" s="505" t="s">
        <v>1362</v>
      </c>
    </row>
    <row r="701" spans="1:7" s="501" customFormat="1" ht="19.149999999999999" customHeight="1" x14ac:dyDescent="0.35">
      <c r="A701" s="504" t="s">
        <v>272</v>
      </c>
      <c r="B701" s="504" t="s">
        <v>272</v>
      </c>
      <c r="C701" s="504" t="s">
        <v>272</v>
      </c>
      <c r="D701" s="504" t="s">
        <v>272</v>
      </c>
      <c r="E701" s="504" t="s">
        <v>272</v>
      </c>
      <c r="F701" s="504" t="s">
        <v>798</v>
      </c>
      <c r="G701" s="505" t="s">
        <v>1363</v>
      </c>
    </row>
    <row r="702" spans="1:7" s="501" customFormat="1" ht="19.149999999999999" customHeight="1" x14ac:dyDescent="0.35">
      <c r="A702" s="504" t="s">
        <v>272</v>
      </c>
      <c r="B702" s="504" t="s">
        <v>272</v>
      </c>
      <c r="C702" s="504" t="s">
        <v>272</v>
      </c>
      <c r="D702" s="504" t="s">
        <v>272</v>
      </c>
      <c r="E702" s="504" t="s">
        <v>897</v>
      </c>
      <c r="F702" s="504" t="s">
        <v>272</v>
      </c>
      <c r="G702" s="505" t="s">
        <v>1053</v>
      </c>
    </row>
    <row r="703" spans="1:7" s="501" customFormat="1" ht="19.149999999999999" customHeight="1" x14ac:dyDescent="0.35">
      <c r="A703" s="504" t="s">
        <v>272</v>
      </c>
      <c r="B703" s="504" t="s">
        <v>272</v>
      </c>
      <c r="C703" s="504" t="s">
        <v>272</v>
      </c>
      <c r="D703" s="504" t="s">
        <v>272</v>
      </c>
      <c r="E703" s="504" t="s">
        <v>272</v>
      </c>
      <c r="F703" s="504" t="s">
        <v>899</v>
      </c>
      <c r="G703" s="505" t="s">
        <v>1053</v>
      </c>
    </row>
    <row r="704" spans="1:7" s="501" customFormat="1" ht="19.149999999999999" customHeight="1" x14ac:dyDescent="0.35">
      <c r="A704" s="504" t="s">
        <v>272</v>
      </c>
      <c r="B704" s="504" t="s">
        <v>272</v>
      </c>
      <c r="C704" s="504" t="s">
        <v>272</v>
      </c>
      <c r="D704" s="504" t="s">
        <v>272</v>
      </c>
      <c r="E704" s="504" t="s">
        <v>806</v>
      </c>
      <c r="F704" s="504" t="s">
        <v>272</v>
      </c>
      <c r="G704" s="505" t="s">
        <v>1364</v>
      </c>
    </row>
    <row r="705" spans="1:7" s="501" customFormat="1" ht="19.149999999999999" customHeight="1" x14ac:dyDescent="0.35">
      <c r="A705" s="504" t="s">
        <v>272</v>
      </c>
      <c r="B705" s="504" t="s">
        <v>272</v>
      </c>
      <c r="C705" s="504" t="s">
        <v>272</v>
      </c>
      <c r="D705" s="504" t="s">
        <v>272</v>
      </c>
      <c r="E705" s="504" t="s">
        <v>272</v>
      </c>
      <c r="F705" s="504" t="s">
        <v>814</v>
      </c>
      <c r="G705" s="505" t="s">
        <v>1364</v>
      </c>
    </row>
    <row r="706" spans="1:7" s="501" customFormat="1" ht="19.149999999999999" customHeight="1" x14ac:dyDescent="0.35">
      <c r="A706" s="504" t="s">
        <v>272</v>
      </c>
      <c r="B706" s="504" t="s">
        <v>272</v>
      </c>
      <c r="C706" s="504" t="s">
        <v>272</v>
      </c>
      <c r="D706" s="504" t="s">
        <v>272</v>
      </c>
      <c r="E706" s="504" t="s">
        <v>826</v>
      </c>
      <c r="F706" s="504" t="s">
        <v>272</v>
      </c>
      <c r="G706" s="505" t="s">
        <v>1365</v>
      </c>
    </row>
    <row r="707" spans="1:7" s="501" customFormat="1" ht="19.149999999999999" customHeight="1" x14ac:dyDescent="0.35">
      <c r="A707" s="504" t="s">
        <v>272</v>
      </c>
      <c r="B707" s="504" t="s">
        <v>272</v>
      </c>
      <c r="C707" s="504" t="s">
        <v>272</v>
      </c>
      <c r="D707" s="504" t="s">
        <v>272</v>
      </c>
      <c r="E707" s="504" t="s">
        <v>272</v>
      </c>
      <c r="F707" s="504" t="s">
        <v>860</v>
      </c>
      <c r="G707" s="505" t="s">
        <v>1366</v>
      </c>
    </row>
    <row r="708" spans="1:7" s="501" customFormat="1" ht="19.149999999999999" customHeight="1" x14ac:dyDescent="0.35">
      <c r="A708" s="504" t="s">
        <v>272</v>
      </c>
      <c r="B708" s="504" t="s">
        <v>272</v>
      </c>
      <c r="C708" s="504" t="s">
        <v>272</v>
      </c>
      <c r="D708" s="504" t="s">
        <v>272</v>
      </c>
      <c r="E708" s="504" t="s">
        <v>272</v>
      </c>
      <c r="F708" s="504" t="s">
        <v>828</v>
      </c>
      <c r="G708" s="505" t="s">
        <v>1367</v>
      </c>
    </row>
    <row r="709" spans="1:7" s="501" customFormat="1" ht="19.149999999999999" customHeight="1" x14ac:dyDescent="0.35">
      <c r="A709" s="504" t="s">
        <v>272</v>
      </c>
      <c r="B709" s="504" t="s">
        <v>272</v>
      </c>
      <c r="C709" s="504" t="s">
        <v>272</v>
      </c>
      <c r="D709" s="504" t="s">
        <v>272</v>
      </c>
      <c r="E709" s="504" t="s">
        <v>272</v>
      </c>
      <c r="F709" s="504" t="s">
        <v>830</v>
      </c>
      <c r="G709" s="505" t="s">
        <v>1368</v>
      </c>
    </row>
    <row r="710" spans="1:7" s="501" customFormat="1" ht="19.149999999999999" customHeight="1" x14ac:dyDescent="0.35">
      <c r="A710" s="504" t="s">
        <v>272</v>
      </c>
      <c r="B710" s="504" t="s">
        <v>272</v>
      </c>
      <c r="C710" s="504" t="s">
        <v>272</v>
      </c>
      <c r="D710" s="504" t="s">
        <v>272</v>
      </c>
      <c r="E710" s="504" t="s">
        <v>272</v>
      </c>
      <c r="F710" s="504" t="s">
        <v>832</v>
      </c>
      <c r="G710" s="505" t="s">
        <v>1369</v>
      </c>
    </row>
    <row r="711" spans="1:7" s="501" customFormat="1" ht="19.149999999999999" customHeight="1" x14ac:dyDescent="0.35">
      <c r="A711" s="504" t="s">
        <v>272</v>
      </c>
      <c r="B711" s="504" t="s">
        <v>272</v>
      </c>
      <c r="C711" s="504" t="s">
        <v>272</v>
      </c>
      <c r="D711" s="504" t="s">
        <v>272</v>
      </c>
      <c r="E711" s="504" t="s">
        <v>834</v>
      </c>
      <c r="F711" s="504" t="s">
        <v>272</v>
      </c>
      <c r="G711" s="505" t="s">
        <v>1370</v>
      </c>
    </row>
    <row r="712" spans="1:7" s="501" customFormat="1" ht="19.149999999999999" customHeight="1" x14ac:dyDescent="0.35">
      <c r="A712" s="504" t="s">
        <v>272</v>
      </c>
      <c r="B712" s="504" t="s">
        <v>272</v>
      </c>
      <c r="C712" s="504" t="s">
        <v>272</v>
      </c>
      <c r="D712" s="504" t="s">
        <v>272</v>
      </c>
      <c r="E712" s="504" t="s">
        <v>272</v>
      </c>
      <c r="F712" s="504" t="s">
        <v>836</v>
      </c>
      <c r="G712" s="505" t="s">
        <v>1371</v>
      </c>
    </row>
    <row r="713" spans="1:7" s="501" customFormat="1" ht="19.149999999999999" customHeight="1" x14ac:dyDescent="0.35">
      <c r="A713" s="504" t="s">
        <v>272</v>
      </c>
      <c r="B713" s="504" t="s">
        <v>272</v>
      </c>
      <c r="C713" s="504" t="s">
        <v>272</v>
      </c>
      <c r="D713" s="504" t="s">
        <v>272</v>
      </c>
      <c r="E713" s="504" t="s">
        <v>272</v>
      </c>
      <c r="F713" s="504" t="s">
        <v>842</v>
      </c>
      <c r="G713" s="505" t="s">
        <v>1372</v>
      </c>
    </row>
    <row r="714" spans="1:7" s="501" customFormat="1" ht="19.149999999999999" customHeight="1" x14ac:dyDescent="0.35">
      <c r="A714" s="504" t="s">
        <v>272</v>
      </c>
      <c r="B714" s="504" t="s">
        <v>1373</v>
      </c>
      <c r="C714" s="504" t="s">
        <v>272</v>
      </c>
      <c r="D714" s="504" t="s">
        <v>272</v>
      </c>
      <c r="E714" s="504" t="s">
        <v>272</v>
      </c>
      <c r="F714" s="504" t="s">
        <v>272</v>
      </c>
      <c r="G714" s="505" t="s">
        <v>1374</v>
      </c>
    </row>
    <row r="715" spans="1:7" s="501" customFormat="1" ht="19.149999999999999" customHeight="1" x14ac:dyDescent="0.35">
      <c r="A715" s="504" t="s">
        <v>272</v>
      </c>
      <c r="B715" s="504" t="s">
        <v>272</v>
      </c>
      <c r="C715" s="504" t="s">
        <v>685</v>
      </c>
      <c r="D715" s="504" t="s">
        <v>272</v>
      </c>
      <c r="E715" s="504" t="s">
        <v>272</v>
      </c>
      <c r="F715" s="504" t="s">
        <v>272</v>
      </c>
      <c r="G715" s="505" t="s">
        <v>1375</v>
      </c>
    </row>
    <row r="716" spans="1:7" s="501" customFormat="1" ht="19.149999999999999" customHeight="1" x14ac:dyDescent="0.35">
      <c r="A716" s="504" t="s">
        <v>272</v>
      </c>
      <c r="B716" s="504" t="s">
        <v>272</v>
      </c>
      <c r="C716" s="504" t="s">
        <v>272</v>
      </c>
      <c r="D716" s="504" t="s">
        <v>941</v>
      </c>
      <c r="E716" s="504" t="s">
        <v>272</v>
      </c>
      <c r="F716" s="504" t="s">
        <v>272</v>
      </c>
      <c r="G716" s="505" t="s">
        <v>1375</v>
      </c>
    </row>
    <row r="717" spans="1:7" s="501" customFormat="1" ht="19.149999999999999" customHeight="1" x14ac:dyDescent="0.35">
      <c r="A717" s="504" t="s">
        <v>272</v>
      </c>
      <c r="B717" s="504" t="s">
        <v>272</v>
      </c>
      <c r="C717" s="504" t="s">
        <v>272</v>
      </c>
      <c r="D717" s="504" t="s">
        <v>272</v>
      </c>
      <c r="E717" s="504" t="s">
        <v>942</v>
      </c>
      <c r="F717" s="504" t="s">
        <v>272</v>
      </c>
      <c r="G717" s="505" t="s">
        <v>1375</v>
      </c>
    </row>
    <row r="718" spans="1:7" s="501" customFormat="1" ht="19.149999999999999" customHeight="1" x14ac:dyDescent="0.35">
      <c r="A718" s="504" t="s">
        <v>272</v>
      </c>
      <c r="B718" s="504" t="s">
        <v>272</v>
      </c>
      <c r="C718" s="504" t="s">
        <v>272</v>
      </c>
      <c r="D718" s="504" t="s">
        <v>272</v>
      </c>
      <c r="E718" s="504" t="s">
        <v>272</v>
      </c>
      <c r="F718" s="504" t="s">
        <v>943</v>
      </c>
      <c r="G718" s="505" t="s">
        <v>1375</v>
      </c>
    </row>
    <row r="719" spans="1:7" s="501" customFormat="1" ht="19.149999999999999" customHeight="1" x14ac:dyDescent="0.35">
      <c r="A719" s="504" t="s">
        <v>272</v>
      </c>
      <c r="B719" s="504" t="s">
        <v>272</v>
      </c>
      <c r="C719" s="504" t="s">
        <v>724</v>
      </c>
      <c r="D719" s="504" t="s">
        <v>272</v>
      </c>
      <c r="E719" s="504" t="s">
        <v>272</v>
      </c>
      <c r="F719" s="504" t="s">
        <v>272</v>
      </c>
      <c r="G719" s="505" t="s">
        <v>1376</v>
      </c>
    </row>
    <row r="720" spans="1:7" s="501" customFormat="1" ht="19.149999999999999" customHeight="1" x14ac:dyDescent="0.35">
      <c r="A720" s="504" t="s">
        <v>272</v>
      </c>
      <c r="B720" s="504" t="s">
        <v>272</v>
      </c>
      <c r="C720" s="504" t="s">
        <v>272</v>
      </c>
      <c r="D720" s="504" t="s">
        <v>726</v>
      </c>
      <c r="E720" s="504" t="s">
        <v>272</v>
      </c>
      <c r="F720" s="504" t="s">
        <v>272</v>
      </c>
      <c r="G720" s="505" t="s">
        <v>1376</v>
      </c>
    </row>
    <row r="721" spans="1:7" s="501" customFormat="1" ht="19.149999999999999" customHeight="1" x14ac:dyDescent="0.35">
      <c r="A721" s="504" t="s">
        <v>272</v>
      </c>
      <c r="B721" s="504" t="s">
        <v>272</v>
      </c>
      <c r="C721" s="504" t="s">
        <v>272</v>
      </c>
      <c r="D721" s="504" t="s">
        <v>272</v>
      </c>
      <c r="E721" s="504" t="s">
        <v>727</v>
      </c>
      <c r="F721" s="504" t="s">
        <v>272</v>
      </c>
      <c r="G721" s="505" t="s">
        <v>1377</v>
      </c>
    </row>
    <row r="722" spans="1:7" s="501" customFormat="1" ht="19.149999999999999" customHeight="1" x14ac:dyDescent="0.35">
      <c r="A722" s="504" t="s">
        <v>272</v>
      </c>
      <c r="B722" s="504" t="s">
        <v>272</v>
      </c>
      <c r="C722" s="504" t="s">
        <v>272</v>
      </c>
      <c r="D722" s="504" t="s">
        <v>272</v>
      </c>
      <c r="E722" s="504" t="s">
        <v>272</v>
      </c>
      <c r="F722" s="504" t="s">
        <v>729</v>
      </c>
      <c r="G722" s="505" t="s">
        <v>1377</v>
      </c>
    </row>
    <row r="723" spans="1:7" s="501" customFormat="1" ht="19.149999999999999" customHeight="1" x14ac:dyDescent="0.35">
      <c r="A723" s="504" t="s">
        <v>272</v>
      </c>
      <c r="B723" s="504" t="s">
        <v>272</v>
      </c>
      <c r="C723" s="504" t="s">
        <v>272</v>
      </c>
      <c r="D723" s="504" t="s">
        <v>272</v>
      </c>
      <c r="E723" s="504" t="s">
        <v>733</v>
      </c>
      <c r="F723" s="504" t="s">
        <v>272</v>
      </c>
      <c r="G723" s="505" t="s">
        <v>1378</v>
      </c>
    </row>
    <row r="724" spans="1:7" s="501" customFormat="1" ht="19.149999999999999" customHeight="1" x14ac:dyDescent="0.35">
      <c r="A724" s="504" t="s">
        <v>272</v>
      </c>
      <c r="B724" s="504" t="s">
        <v>272</v>
      </c>
      <c r="C724" s="504" t="s">
        <v>272</v>
      </c>
      <c r="D724" s="504" t="s">
        <v>272</v>
      </c>
      <c r="E724" s="504" t="s">
        <v>272</v>
      </c>
      <c r="F724" s="504" t="s">
        <v>735</v>
      </c>
      <c r="G724" s="505" t="s">
        <v>1379</v>
      </c>
    </row>
    <row r="725" spans="1:7" s="501" customFormat="1" ht="19.149999999999999" customHeight="1" x14ac:dyDescent="0.35">
      <c r="A725" s="504" t="s">
        <v>272</v>
      </c>
      <c r="B725" s="504" t="s">
        <v>272</v>
      </c>
      <c r="C725" s="504" t="s">
        <v>272</v>
      </c>
      <c r="D725" s="504" t="s">
        <v>272</v>
      </c>
      <c r="E725" s="504" t="s">
        <v>272</v>
      </c>
      <c r="F725" s="504" t="s">
        <v>737</v>
      </c>
      <c r="G725" s="505" t="s">
        <v>1380</v>
      </c>
    </row>
    <row r="726" spans="1:7" s="501" customFormat="1" ht="19.149999999999999" customHeight="1" x14ac:dyDescent="0.35">
      <c r="A726" s="504" t="s">
        <v>272</v>
      </c>
      <c r="B726" s="504" t="s">
        <v>272</v>
      </c>
      <c r="C726" s="504" t="s">
        <v>272</v>
      </c>
      <c r="D726" s="504" t="s">
        <v>272</v>
      </c>
      <c r="E726" s="504" t="s">
        <v>272</v>
      </c>
      <c r="F726" s="504" t="s">
        <v>745</v>
      </c>
      <c r="G726" s="505" t="s">
        <v>1381</v>
      </c>
    </row>
    <row r="727" spans="1:7" s="501" customFormat="1" ht="19.149999999999999" customHeight="1" x14ac:dyDescent="0.35">
      <c r="A727" s="504" t="s">
        <v>272</v>
      </c>
      <c r="B727" s="504" t="s">
        <v>272</v>
      </c>
      <c r="C727" s="504" t="s">
        <v>272</v>
      </c>
      <c r="D727" s="504" t="s">
        <v>272</v>
      </c>
      <c r="E727" s="504" t="s">
        <v>747</v>
      </c>
      <c r="F727" s="504" t="s">
        <v>272</v>
      </c>
      <c r="G727" s="505" t="s">
        <v>1382</v>
      </c>
    </row>
    <row r="728" spans="1:7" s="501" customFormat="1" ht="19.149999999999999" customHeight="1" x14ac:dyDescent="0.35">
      <c r="A728" s="504" t="s">
        <v>272</v>
      </c>
      <c r="B728" s="504" t="s">
        <v>272</v>
      </c>
      <c r="C728" s="504" t="s">
        <v>272</v>
      </c>
      <c r="D728" s="504" t="s">
        <v>272</v>
      </c>
      <c r="E728" s="504" t="s">
        <v>272</v>
      </c>
      <c r="F728" s="504" t="s">
        <v>749</v>
      </c>
      <c r="G728" s="505" t="s">
        <v>1382</v>
      </c>
    </row>
    <row r="729" spans="1:7" s="501" customFormat="1" ht="19.149999999999999" customHeight="1" x14ac:dyDescent="0.35">
      <c r="A729" s="504" t="s">
        <v>272</v>
      </c>
      <c r="B729" s="504" t="s">
        <v>272</v>
      </c>
      <c r="C729" s="504" t="s">
        <v>272</v>
      </c>
      <c r="D729" s="504" t="s">
        <v>272</v>
      </c>
      <c r="E729" s="504" t="s">
        <v>750</v>
      </c>
      <c r="F729" s="504" t="s">
        <v>272</v>
      </c>
      <c r="G729" s="505" t="s">
        <v>1383</v>
      </c>
    </row>
    <row r="730" spans="1:7" s="501" customFormat="1" ht="19.149999999999999" customHeight="1" x14ac:dyDescent="0.35">
      <c r="A730" s="504" t="s">
        <v>272</v>
      </c>
      <c r="B730" s="504" t="s">
        <v>272</v>
      </c>
      <c r="C730" s="504" t="s">
        <v>272</v>
      </c>
      <c r="D730" s="504" t="s">
        <v>272</v>
      </c>
      <c r="E730" s="504" t="s">
        <v>272</v>
      </c>
      <c r="F730" s="504" t="s">
        <v>752</v>
      </c>
      <c r="G730" s="505" t="s">
        <v>1384</v>
      </c>
    </row>
    <row r="731" spans="1:7" s="501" customFormat="1" ht="19.149999999999999" customHeight="1" x14ac:dyDescent="0.35">
      <c r="A731" s="504" t="s">
        <v>272</v>
      </c>
      <c r="B731" s="504" t="s">
        <v>272</v>
      </c>
      <c r="C731" s="504" t="s">
        <v>272</v>
      </c>
      <c r="D731" s="504" t="s">
        <v>272</v>
      </c>
      <c r="E731" s="504" t="s">
        <v>272</v>
      </c>
      <c r="F731" s="504" t="s">
        <v>754</v>
      </c>
      <c r="G731" s="505" t="s">
        <v>1385</v>
      </c>
    </row>
    <row r="732" spans="1:7" s="501" customFormat="1" ht="19.149999999999999" customHeight="1" x14ac:dyDescent="0.35">
      <c r="A732" s="504" t="s">
        <v>272</v>
      </c>
      <c r="B732" s="504" t="s">
        <v>272</v>
      </c>
      <c r="C732" s="504" t="s">
        <v>272</v>
      </c>
      <c r="D732" s="504" t="s">
        <v>272</v>
      </c>
      <c r="E732" s="504" t="s">
        <v>272</v>
      </c>
      <c r="F732" s="504" t="s">
        <v>756</v>
      </c>
      <c r="G732" s="505" t="s">
        <v>1386</v>
      </c>
    </row>
    <row r="733" spans="1:7" s="501" customFormat="1" ht="19.149999999999999" customHeight="1" x14ac:dyDescent="0.35">
      <c r="A733" s="504" t="s">
        <v>272</v>
      </c>
      <c r="B733" s="504" t="s">
        <v>272</v>
      </c>
      <c r="C733" s="504" t="s">
        <v>272</v>
      </c>
      <c r="D733" s="504" t="s">
        <v>272</v>
      </c>
      <c r="E733" s="504" t="s">
        <v>760</v>
      </c>
      <c r="F733" s="504" t="s">
        <v>272</v>
      </c>
      <c r="G733" s="505" t="s">
        <v>1387</v>
      </c>
    </row>
    <row r="734" spans="1:7" s="501" customFormat="1" ht="19.149999999999999" customHeight="1" x14ac:dyDescent="0.35">
      <c r="A734" s="504" t="s">
        <v>272</v>
      </c>
      <c r="B734" s="504" t="s">
        <v>272</v>
      </c>
      <c r="C734" s="504" t="s">
        <v>272</v>
      </c>
      <c r="D734" s="504" t="s">
        <v>272</v>
      </c>
      <c r="E734" s="504" t="s">
        <v>272</v>
      </c>
      <c r="F734" s="504" t="s">
        <v>762</v>
      </c>
      <c r="G734" s="505" t="s">
        <v>1387</v>
      </c>
    </row>
    <row r="735" spans="1:7" s="501" customFormat="1" ht="19.149999999999999" customHeight="1" x14ac:dyDescent="0.35">
      <c r="A735" s="504" t="s">
        <v>272</v>
      </c>
      <c r="B735" s="504" t="s">
        <v>272</v>
      </c>
      <c r="C735" s="504" t="s">
        <v>272</v>
      </c>
      <c r="D735" s="504" t="s">
        <v>272</v>
      </c>
      <c r="E735" s="504" t="s">
        <v>774</v>
      </c>
      <c r="F735" s="504" t="s">
        <v>272</v>
      </c>
      <c r="G735" s="505" t="s">
        <v>1388</v>
      </c>
    </row>
    <row r="736" spans="1:7" s="501" customFormat="1" ht="19.149999999999999" customHeight="1" x14ac:dyDescent="0.35">
      <c r="A736" s="504" t="s">
        <v>272</v>
      </c>
      <c r="B736" s="504" t="s">
        <v>272</v>
      </c>
      <c r="C736" s="504" t="s">
        <v>272</v>
      </c>
      <c r="D736" s="504" t="s">
        <v>272</v>
      </c>
      <c r="E736" s="504" t="s">
        <v>272</v>
      </c>
      <c r="F736" s="504" t="s">
        <v>776</v>
      </c>
      <c r="G736" s="505" t="s">
        <v>1389</v>
      </c>
    </row>
    <row r="737" spans="1:7" s="501" customFormat="1" ht="19.149999999999999" customHeight="1" x14ac:dyDescent="0.35">
      <c r="A737" s="504" t="s">
        <v>272</v>
      </c>
      <c r="B737" s="504" t="s">
        <v>272</v>
      </c>
      <c r="C737" s="504" t="s">
        <v>272</v>
      </c>
      <c r="D737" s="504" t="s">
        <v>272</v>
      </c>
      <c r="E737" s="504" t="s">
        <v>272</v>
      </c>
      <c r="F737" s="504" t="s">
        <v>778</v>
      </c>
      <c r="G737" s="505" t="s">
        <v>1390</v>
      </c>
    </row>
    <row r="738" spans="1:7" s="501" customFormat="1" ht="19.149999999999999" customHeight="1" x14ac:dyDescent="0.35">
      <c r="A738" s="504" t="s">
        <v>272</v>
      </c>
      <c r="B738" s="504" t="s">
        <v>272</v>
      </c>
      <c r="C738" s="504" t="s">
        <v>272</v>
      </c>
      <c r="D738" s="504" t="s">
        <v>272</v>
      </c>
      <c r="E738" s="504" t="s">
        <v>272</v>
      </c>
      <c r="F738" s="504" t="s">
        <v>780</v>
      </c>
      <c r="G738" s="505" t="s">
        <v>1391</v>
      </c>
    </row>
    <row r="739" spans="1:7" s="501" customFormat="1" ht="19.149999999999999" customHeight="1" x14ac:dyDescent="0.35">
      <c r="A739" s="504" t="s">
        <v>272</v>
      </c>
      <c r="B739" s="504" t="s">
        <v>272</v>
      </c>
      <c r="C739" s="504" t="s">
        <v>272</v>
      </c>
      <c r="D739" s="504" t="s">
        <v>272</v>
      </c>
      <c r="E739" s="504" t="s">
        <v>782</v>
      </c>
      <c r="F739" s="504" t="s">
        <v>272</v>
      </c>
      <c r="G739" s="505" t="s">
        <v>1392</v>
      </c>
    </row>
    <row r="740" spans="1:7" s="501" customFormat="1" ht="19.149999999999999" customHeight="1" x14ac:dyDescent="0.35">
      <c r="A740" s="504" t="s">
        <v>272</v>
      </c>
      <c r="B740" s="504" t="s">
        <v>272</v>
      </c>
      <c r="C740" s="504" t="s">
        <v>272</v>
      </c>
      <c r="D740" s="504" t="s">
        <v>272</v>
      </c>
      <c r="E740" s="504" t="s">
        <v>272</v>
      </c>
      <c r="F740" s="504" t="s">
        <v>786</v>
      </c>
      <c r="G740" s="505" t="s">
        <v>1393</v>
      </c>
    </row>
    <row r="741" spans="1:7" s="501" customFormat="1" ht="19.149999999999999" customHeight="1" x14ac:dyDescent="0.35">
      <c r="A741" s="504" t="s">
        <v>272</v>
      </c>
      <c r="B741" s="504" t="s">
        <v>272</v>
      </c>
      <c r="C741" s="504" t="s">
        <v>272</v>
      </c>
      <c r="D741" s="504" t="s">
        <v>272</v>
      </c>
      <c r="E741" s="504" t="s">
        <v>272</v>
      </c>
      <c r="F741" s="504" t="s">
        <v>790</v>
      </c>
      <c r="G741" s="505" t="s">
        <v>1394</v>
      </c>
    </row>
    <row r="742" spans="1:7" s="501" customFormat="1" ht="19.149999999999999" customHeight="1" x14ac:dyDescent="0.35">
      <c r="A742" s="504" t="s">
        <v>272</v>
      </c>
      <c r="B742" s="504" t="s">
        <v>272</v>
      </c>
      <c r="C742" s="504" t="s">
        <v>272</v>
      </c>
      <c r="D742" s="504" t="s">
        <v>272</v>
      </c>
      <c r="E742" s="504" t="s">
        <v>794</v>
      </c>
      <c r="F742" s="504" t="s">
        <v>272</v>
      </c>
      <c r="G742" s="505" t="s">
        <v>1395</v>
      </c>
    </row>
    <row r="743" spans="1:7" s="501" customFormat="1" ht="19.149999999999999" customHeight="1" x14ac:dyDescent="0.35">
      <c r="A743" s="504" t="s">
        <v>272</v>
      </c>
      <c r="B743" s="504" t="s">
        <v>272</v>
      </c>
      <c r="C743" s="504" t="s">
        <v>272</v>
      </c>
      <c r="D743" s="504" t="s">
        <v>272</v>
      </c>
      <c r="E743" s="504" t="s">
        <v>272</v>
      </c>
      <c r="F743" s="504" t="s">
        <v>853</v>
      </c>
      <c r="G743" s="505" t="s">
        <v>1396</v>
      </c>
    </row>
    <row r="744" spans="1:7" s="501" customFormat="1" ht="19.149999999999999" customHeight="1" x14ac:dyDescent="0.35">
      <c r="A744" s="504" t="s">
        <v>272</v>
      </c>
      <c r="B744" s="504" t="s">
        <v>272</v>
      </c>
      <c r="C744" s="504" t="s">
        <v>272</v>
      </c>
      <c r="D744" s="504" t="s">
        <v>272</v>
      </c>
      <c r="E744" s="504" t="s">
        <v>272</v>
      </c>
      <c r="F744" s="504" t="s">
        <v>923</v>
      </c>
      <c r="G744" s="505" t="s">
        <v>1332</v>
      </c>
    </row>
    <row r="745" spans="1:7" s="501" customFormat="1" ht="19.149999999999999" customHeight="1" x14ac:dyDescent="0.35">
      <c r="A745" s="504" t="s">
        <v>272</v>
      </c>
      <c r="B745" s="504" t="s">
        <v>272</v>
      </c>
      <c r="C745" s="504" t="s">
        <v>272</v>
      </c>
      <c r="D745" s="504" t="s">
        <v>272</v>
      </c>
      <c r="E745" s="504" t="s">
        <v>272</v>
      </c>
      <c r="F745" s="504" t="s">
        <v>1080</v>
      </c>
      <c r="G745" s="505" t="s">
        <v>1397</v>
      </c>
    </row>
    <row r="746" spans="1:7" s="501" customFormat="1" ht="19.149999999999999" customHeight="1" x14ac:dyDescent="0.35">
      <c r="A746" s="504" t="s">
        <v>272</v>
      </c>
      <c r="B746" s="504" t="s">
        <v>272</v>
      </c>
      <c r="C746" s="504" t="s">
        <v>272</v>
      </c>
      <c r="D746" s="504" t="s">
        <v>272</v>
      </c>
      <c r="E746" s="504" t="s">
        <v>272</v>
      </c>
      <c r="F746" s="504" t="s">
        <v>796</v>
      </c>
      <c r="G746" s="505" t="s">
        <v>1398</v>
      </c>
    </row>
    <row r="747" spans="1:7" s="501" customFormat="1" ht="19.149999999999999" customHeight="1" x14ac:dyDescent="0.35">
      <c r="A747" s="504" t="s">
        <v>272</v>
      </c>
      <c r="B747" s="504" t="s">
        <v>272</v>
      </c>
      <c r="C747" s="504" t="s">
        <v>272</v>
      </c>
      <c r="D747" s="504" t="s">
        <v>272</v>
      </c>
      <c r="E747" s="504" t="s">
        <v>272</v>
      </c>
      <c r="F747" s="504" t="s">
        <v>798</v>
      </c>
      <c r="G747" s="505" t="s">
        <v>1399</v>
      </c>
    </row>
    <row r="748" spans="1:7" s="501" customFormat="1" ht="19.149999999999999" customHeight="1" x14ac:dyDescent="0.35">
      <c r="A748" s="504" t="s">
        <v>272</v>
      </c>
      <c r="B748" s="504" t="s">
        <v>272</v>
      </c>
      <c r="C748" s="504" t="s">
        <v>272</v>
      </c>
      <c r="D748" s="504" t="s">
        <v>272</v>
      </c>
      <c r="E748" s="504" t="s">
        <v>806</v>
      </c>
      <c r="F748" s="504" t="s">
        <v>272</v>
      </c>
      <c r="G748" s="505" t="s">
        <v>1400</v>
      </c>
    </row>
    <row r="749" spans="1:7" s="501" customFormat="1" ht="19.149999999999999" customHeight="1" x14ac:dyDescent="0.35">
      <c r="A749" s="504" t="s">
        <v>272</v>
      </c>
      <c r="B749" s="504" t="s">
        <v>272</v>
      </c>
      <c r="C749" s="504" t="s">
        <v>272</v>
      </c>
      <c r="D749" s="504" t="s">
        <v>272</v>
      </c>
      <c r="E749" s="504" t="s">
        <v>272</v>
      </c>
      <c r="F749" s="504" t="s">
        <v>812</v>
      </c>
      <c r="G749" s="505" t="s">
        <v>1400</v>
      </c>
    </row>
    <row r="750" spans="1:7" s="501" customFormat="1" ht="19.149999999999999" customHeight="1" x14ac:dyDescent="0.35">
      <c r="A750" s="504" t="s">
        <v>272</v>
      </c>
      <c r="B750" s="504" t="s">
        <v>272</v>
      </c>
      <c r="C750" s="504" t="s">
        <v>272</v>
      </c>
      <c r="D750" s="504" t="s">
        <v>272</v>
      </c>
      <c r="E750" s="504" t="s">
        <v>826</v>
      </c>
      <c r="F750" s="504" t="s">
        <v>272</v>
      </c>
      <c r="G750" s="505" t="s">
        <v>1401</v>
      </c>
    </row>
    <row r="751" spans="1:7" s="501" customFormat="1" ht="19.149999999999999" customHeight="1" x14ac:dyDescent="0.35">
      <c r="A751" s="504" t="s">
        <v>272</v>
      </c>
      <c r="B751" s="504" t="s">
        <v>272</v>
      </c>
      <c r="C751" s="504" t="s">
        <v>272</v>
      </c>
      <c r="D751" s="504" t="s">
        <v>272</v>
      </c>
      <c r="E751" s="504" t="s">
        <v>272</v>
      </c>
      <c r="F751" s="504" t="s">
        <v>860</v>
      </c>
      <c r="G751" s="505" t="s">
        <v>1401</v>
      </c>
    </row>
    <row r="752" spans="1:7" s="501" customFormat="1" ht="19.149999999999999" customHeight="1" x14ac:dyDescent="0.35">
      <c r="A752" s="504" t="s">
        <v>272</v>
      </c>
      <c r="B752" s="504" t="s">
        <v>272</v>
      </c>
      <c r="C752" s="504" t="s">
        <v>272</v>
      </c>
      <c r="D752" s="504" t="s">
        <v>272</v>
      </c>
      <c r="E752" s="504" t="s">
        <v>834</v>
      </c>
      <c r="F752" s="504" t="s">
        <v>272</v>
      </c>
      <c r="G752" s="505" t="s">
        <v>1402</v>
      </c>
    </row>
    <row r="753" spans="1:7" s="501" customFormat="1" ht="19.149999999999999" customHeight="1" x14ac:dyDescent="0.35">
      <c r="A753" s="504" t="s">
        <v>272</v>
      </c>
      <c r="B753" s="504" t="s">
        <v>272</v>
      </c>
      <c r="C753" s="504" t="s">
        <v>272</v>
      </c>
      <c r="D753" s="504" t="s">
        <v>272</v>
      </c>
      <c r="E753" s="504" t="s">
        <v>272</v>
      </c>
      <c r="F753" s="504" t="s">
        <v>836</v>
      </c>
      <c r="G753" s="505" t="s">
        <v>1403</v>
      </c>
    </row>
    <row r="754" spans="1:7" s="501" customFormat="1" ht="19.149999999999999" customHeight="1" x14ac:dyDescent="0.35">
      <c r="A754" s="504" t="s">
        <v>272</v>
      </c>
      <c r="B754" s="504" t="s">
        <v>272</v>
      </c>
      <c r="C754" s="504" t="s">
        <v>272</v>
      </c>
      <c r="D754" s="504" t="s">
        <v>272</v>
      </c>
      <c r="E754" s="504" t="s">
        <v>272</v>
      </c>
      <c r="F754" s="504" t="s">
        <v>840</v>
      </c>
      <c r="G754" s="505" t="s">
        <v>1404</v>
      </c>
    </row>
    <row r="755" spans="1:7" s="501" customFormat="1" ht="19.149999999999999" customHeight="1" x14ac:dyDescent="0.35">
      <c r="A755" s="504" t="s">
        <v>272</v>
      </c>
      <c r="B755" s="504" t="s">
        <v>272</v>
      </c>
      <c r="C755" s="504" t="s">
        <v>272</v>
      </c>
      <c r="D755" s="504" t="s">
        <v>272</v>
      </c>
      <c r="E755" s="504" t="s">
        <v>272</v>
      </c>
      <c r="F755" s="504" t="s">
        <v>842</v>
      </c>
      <c r="G755" s="505" t="s">
        <v>1405</v>
      </c>
    </row>
    <row r="756" spans="1:7" s="501" customFormat="1" ht="19.149999999999999" customHeight="1" x14ac:dyDescent="0.35">
      <c r="A756" s="504" t="s">
        <v>272</v>
      </c>
      <c r="B756" s="504" t="s">
        <v>272</v>
      </c>
      <c r="C756" s="504" t="s">
        <v>1406</v>
      </c>
      <c r="D756" s="504" t="s">
        <v>272</v>
      </c>
      <c r="E756" s="504" t="s">
        <v>272</v>
      </c>
      <c r="F756" s="504" t="s">
        <v>272</v>
      </c>
      <c r="G756" s="505" t="s">
        <v>1407</v>
      </c>
    </row>
    <row r="757" spans="1:7" s="501" customFormat="1" ht="19.149999999999999" customHeight="1" x14ac:dyDescent="0.35">
      <c r="A757" s="504" t="s">
        <v>272</v>
      </c>
      <c r="B757" s="504" t="s">
        <v>272</v>
      </c>
      <c r="C757" s="504" t="s">
        <v>272</v>
      </c>
      <c r="D757" s="504" t="s">
        <v>1408</v>
      </c>
      <c r="E757" s="504" t="s">
        <v>272</v>
      </c>
      <c r="F757" s="504" t="s">
        <v>272</v>
      </c>
      <c r="G757" s="505" t="s">
        <v>1407</v>
      </c>
    </row>
    <row r="758" spans="1:7" s="501" customFormat="1" ht="19.149999999999999" customHeight="1" x14ac:dyDescent="0.35">
      <c r="A758" s="504" t="s">
        <v>272</v>
      </c>
      <c r="B758" s="504" t="s">
        <v>272</v>
      </c>
      <c r="C758" s="504" t="s">
        <v>272</v>
      </c>
      <c r="D758" s="504" t="s">
        <v>272</v>
      </c>
      <c r="E758" s="504" t="s">
        <v>1052</v>
      </c>
      <c r="F758" s="504" t="s">
        <v>272</v>
      </c>
      <c r="G758" s="505" t="s">
        <v>1409</v>
      </c>
    </row>
    <row r="759" spans="1:7" s="501" customFormat="1" ht="19.149999999999999" customHeight="1" x14ac:dyDescent="0.35">
      <c r="A759" s="504" t="s">
        <v>272</v>
      </c>
      <c r="B759" s="504" t="s">
        <v>272</v>
      </c>
      <c r="C759" s="504" t="s">
        <v>272</v>
      </c>
      <c r="D759" s="504" t="s">
        <v>272</v>
      </c>
      <c r="E759" s="504" t="s">
        <v>272</v>
      </c>
      <c r="F759" s="504" t="s">
        <v>1410</v>
      </c>
      <c r="G759" s="505" t="s">
        <v>1409</v>
      </c>
    </row>
    <row r="760" spans="1:7" s="501" customFormat="1" ht="19.149999999999999" customHeight="1" x14ac:dyDescent="0.35">
      <c r="A760" s="504" t="s">
        <v>272</v>
      </c>
      <c r="B760" s="504" t="s">
        <v>272</v>
      </c>
      <c r="C760" s="504" t="s">
        <v>272</v>
      </c>
      <c r="D760" s="504" t="s">
        <v>272</v>
      </c>
      <c r="E760" s="504" t="s">
        <v>794</v>
      </c>
      <c r="F760" s="504" t="s">
        <v>272</v>
      </c>
      <c r="G760" s="505" t="s">
        <v>1411</v>
      </c>
    </row>
    <row r="761" spans="1:7" s="501" customFormat="1" ht="19.149999999999999" customHeight="1" x14ac:dyDescent="0.35">
      <c r="A761" s="504" t="s">
        <v>272</v>
      </c>
      <c r="B761" s="504" t="s">
        <v>272</v>
      </c>
      <c r="C761" s="504" t="s">
        <v>272</v>
      </c>
      <c r="D761" s="504" t="s">
        <v>272</v>
      </c>
      <c r="E761" s="504" t="s">
        <v>272</v>
      </c>
      <c r="F761" s="504" t="s">
        <v>853</v>
      </c>
      <c r="G761" s="505" t="s">
        <v>1412</v>
      </c>
    </row>
    <row r="762" spans="1:7" s="501" customFormat="1" ht="19.149999999999999" customHeight="1" x14ac:dyDescent="0.35">
      <c r="A762" s="504" t="s">
        <v>272</v>
      </c>
      <c r="B762" s="504" t="s">
        <v>272</v>
      </c>
      <c r="C762" s="504" t="s">
        <v>272</v>
      </c>
      <c r="D762" s="504" t="s">
        <v>272</v>
      </c>
      <c r="E762" s="504" t="s">
        <v>272</v>
      </c>
      <c r="F762" s="504" t="s">
        <v>923</v>
      </c>
      <c r="G762" s="505" t="s">
        <v>895</v>
      </c>
    </row>
    <row r="763" spans="1:7" s="501" customFormat="1" ht="19.149999999999999" customHeight="1" x14ac:dyDescent="0.35">
      <c r="A763" s="504" t="s">
        <v>272</v>
      </c>
      <c r="B763" s="504" t="s">
        <v>272</v>
      </c>
      <c r="C763" s="504" t="s">
        <v>272</v>
      </c>
      <c r="D763" s="504" t="s">
        <v>272</v>
      </c>
      <c r="E763" s="504" t="s">
        <v>272</v>
      </c>
      <c r="F763" s="504" t="s">
        <v>1080</v>
      </c>
      <c r="G763" s="505" t="s">
        <v>1397</v>
      </c>
    </row>
    <row r="764" spans="1:7" s="501" customFormat="1" ht="19.149999999999999" customHeight="1" x14ac:dyDescent="0.35">
      <c r="A764" s="504" t="s">
        <v>272</v>
      </c>
      <c r="B764" s="504" t="s">
        <v>272</v>
      </c>
      <c r="C764" s="504" t="s">
        <v>272</v>
      </c>
      <c r="D764" s="504" t="s">
        <v>272</v>
      </c>
      <c r="E764" s="504" t="s">
        <v>272</v>
      </c>
      <c r="F764" s="504" t="s">
        <v>796</v>
      </c>
      <c r="G764" s="505" t="s">
        <v>1413</v>
      </c>
    </row>
    <row r="765" spans="1:7" s="501" customFormat="1" ht="19.149999999999999" customHeight="1" x14ac:dyDescent="0.35">
      <c r="A765" s="504" t="s">
        <v>272</v>
      </c>
      <c r="B765" s="504" t="s">
        <v>272</v>
      </c>
      <c r="C765" s="504" t="s">
        <v>272</v>
      </c>
      <c r="D765" s="504" t="s">
        <v>272</v>
      </c>
      <c r="E765" s="504" t="s">
        <v>272</v>
      </c>
      <c r="F765" s="504" t="s">
        <v>798</v>
      </c>
      <c r="G765" s="505" t="s">
        <v>1414</v>
      </c>
    </row>
    <row r="766" spans="1:7" s="501" customFormat="1" ht="19.149999999999999" customHeight="1" x14ac:dyDescent="0.35">
      <c r="A766" s="504" t="s">
        <v>272</v>
      </c>
      <c r="B766" s="504" t="s">
        <v>272</v>
      </c>
      <c r="C766" s="504" t="s">
        <v>272</v>
      </c>
      <c r="D766" s="504" t="s">
        <v>272</v>
      </c>
      <c r="E766" s="504" t="s">
        <v>800</v>
      </c>
      <c r="F766" s="504" t="s">
        <v>272</v>
      </c>
      <c r="G766" s="505" t="s">
        <v>1415</v>
      </c>
    </row>
    <row r="767" spans="1:7" s="501" customFormat="1" ht="19.149999999999999" customHeight="1" x14ac:dyDescent="0.35">
      <c r="A767" s="504" t="s">
        <v>272</v>
      </c>
      <c r="B767" s="504" t="s">
        <v>272</v>
      </c>
      <c r="C767" s="504" t="s">
        <v>272</v>
      </c>
      <c r="D767" s="504" t="s">
        <v>272</v>
      </c>
      <c r="E767" s="504" t="s">
        <v>272</v>
      </c>
      <c r="F767" s="504" t="s">
        <v>804</v>
      </c>
      <c r="G767" s="505" t="s">
        <v>1415</v>
      </c>
    </row>
    <row r="768" spans="1:7" s="501" customFormat="1" ht="19.149999999999999" customHeight="1" x14ac:dyDescent="0.35">
      <c r="A768" s="504" t="s">
        <v>272</v>
      </c>
      <c r="B768" s="504" t="s">
        <v>272</v>
      </c>
      <c r="C768" s="504" t="s">
        <v>272</v>
      </c>
      <c r="D768" s="504" t="s">
        <v>272</v>
      </c>
      <c r="E768" s="504" t="s">
        <v>1416</v>
      </c>
      <c r="F768" s="504" t="s">
        <v>272</v>
      </c>
      <c r="G768" s="505" t="s">
        <v>1417</v>
      </c>
    </row>
    <row r="769" spans="1:7" s="501" customFormat="1" ht="19.149999999999999" customHeight="1" x14ac:dyDescent="0.35">
      <c r="A769" s="504" t="s">
        <v>272</v>
      </c>
      <c r="B769" s="504" t="s">
        <v>272</v>
      </c>
      <c r="C769" s="504" t="s">
        <v>272</v>
      </c>
      <c r="D769" s="504" t="s">
        <v>272</v>
      </c>
      <c r="E769" s="504" t="s">
        <v>272</v>
      </c>
      <c r="F769" s="504" t="s">
        <v>1418</v>
      </c>
      <c r="G769" s="505" t="s">
        <v>1417</v>
      </c>
    </row>
    <row r="770" spans="1:7" s="501" customFormat="1" ht="19.149999999999999" customHeight="1" x14ac:dyDescent="0.35">
      <c r="A770" s="504" t="s">
        <v>272</v>
      </c>
      <c r="B770" s="504" t="s">
        <v>272</v>
      </c>
      <c r="C770" s="504" t="s">
        <v>272</v>
      </c>
      <c r="D770" s="504" t="s">
        <v>272</v>
      </c>
      <c r="E770" s="504" t="s">
        <v>942</v>
      </c>
      <c r="F770" s="504" t="s">
        <v>272</v>
      </c>
      <c r="G770" s="505" t="s">
        <v>1419</v>
      </c>
    </row>
    <row r="771" spans="1:7" s="501" customFormat="1" ht="19.149999999999999" customHeight="1" x14ac:dyDescent="0.35">
      <c r="A771" s="504" t="s">
        <v>272</v>
      </c>
      <c r="B771" s="504" t="s">
        <v>272</v>
      </c>
      <c r="C771" s="504" t="s">
        <v>272</v>
      </c>
      <c r="D771" s="504" t="s">
        <v>272</v>
      </c>
      <c r="E771" s="504" t="s">
        <v>272</v>
      </c>
      <c r="F771" s="504" t="s">
        <v>1420</v>
      </c>
      <c r="G771" s="505" t="s">
        <v>1421</v>
      </c>
    </row>
    <row r="772" spans="1:7" s="501" customFormat="1" ht="19.149999999999999" customHeight="1" x14ac:dyDescent="0.35">
      <c r="A772" s="504" t="s">
        <v>272</v>
      </c>
      <c r="B772" s="504" t="s">
        <v>272</v>
      </c>
      <c r="C772" s="504" t="s">
        <v>272</v>
      </c>
      <c r="D772" s="504" t="s">
        <v>272</v>
      </c>
      <c r="E772" s="504" t="s">
        <v>272</v>
      </c>
      <c r="F772" s="504" t="s">
        <v>1422</v>
      </c>
      <c r="G772" s="505" t="s">
        <v>1423</v>
      </c>
    </row>
    <row r="773" spans="1:7" s="501" customFormat="1" ht="19.149999999999999" customHeight="1" x14ac:dyDescent="0.35">
      <c r="A773" s="504" t="s">
        <v>272</v>
      </c>
      <c r="B773" s="504" t="s">
        <v>1424</v>
      </c>
      <c r="C773" s="504" t="s">
        <v>272</v>
      </c>
      <c r="D773" s="504" t="s">
        <v>272</v>
      </c>
      <c r="E773" s="504" t="s">
        <v>272</v>
      </c>
      <c r="F773" s="504" t="s">
        <v>272</v>
      </c>
      <c r="G773" s="505" t="s">
        <v>1425</v>
      </c>
    </row>
    <row r="774" spans="1:7" s="501" customFormat="1" ht="19.149999999999999" customHeight="1" x14ac:dyDescent="0.35">
      <c r="A774" s="504" t="s">
        <v>272</v>
      </c>
      <c r="B774" s="504" t="s">
        <v>272</v>
      </c>
      <c r="C774" s="504" t="s">
        <v>1426</v>
      </c>
      <c r="D774" s="504" t="s">
        <v>272</v>
      </c>
      <c r="E774" s="504" t="s">
        <v>272</v>
      </c>
      <c r="F774" s="504" t="s">
        <v>272</v>
      </c>
      <c r="G774" s="505" t="s">
        <v>1427</v>
      </c>
    </row>
    <row r="775" spans="1:7" s="501" customFormat="1" ht="19.149999999999999" customHeight="1" x14ac:dyDescent="0.35">
      <c r="A775" s="504" t="s">
        <v>272</v>
      </c>
      <c r="B775" s="504" t="s">
        <v>272</v>
      </c>
      <c r="C775" s="504" t="s">
        <v>272</v>
      </c>
      <c r="D775" s="504" t="s">
        <v>1428</v>
      </c>
      <c r="E775" s="504" t="s">
        <v>272</v>
      </c>
      <c r="F775" s="504" t="s">
        <v>272</v>
      </c>
      <c r="G775" s="505" t="s">
        <v>1427</v>
      </c>
    </row>
    <row r="776" spans="1:7" s="501" customFormat="1" ht="19.149999999999999" customHeight="1" x14ac:dyDescent="0.35">
      <c r="A776" s="504" t="s">
        <v>272</v>
      </c>
      <c r="B776" s="504" t="s">
        <v>272</v>
      </c>
      <c r="C776" s="504" t="s">
        <v>272</v>
      </c>
      <c r="D776" s="504" t="s">
        <v>272</v>
      </c>
      <c r="E776" s="504" t="s">
        <v>727</v>
      </c>
      <c r="F776" s="504" t="s">
        <v>272</v>
      </c>
      <c r="G776" s="505" t="s">
        <v>1429</v>
      </c>
    </row>
    <row r="777" spans="1:7" s="501" customFormat="1" ht="19.149999999999999" customHeight="1" x14ac:dyDescent="0.35">
      <c r="A777" s="504" t="s">
        <v>272</v>
      </c>
      <c r="B777" s="504" t="s">
        <v>272</v>
      </c>
      <c r="C777" s="504" t="s">
        <v>272</v>
      </c>
      <c r="D777" s="504" t="s">
        <v>272</v>
      </c>
      <c r="E777" s="504" t="s">
        <v>272</v>
      </c>
      <c r="F777" s="504" t="s">
        <v>729</v>
      </c>
      <c r="G777" s="505" t="s">
        <v>1429</v>
      </c>
    </row>
    <row r="778" spans="1:7" s="501" customFormat="1" ht="19.149999999999999" customHeight="1" x14ac:dyDescent="0.35">
      <c r="A778" s="504" t="s">
        <v>272</v>
      </c>
      <c r="B778" s="504" t="s">
        <v>272</v>
      </c>
      <c r="C778" s="504" t="s">
        <v>272</v>
      </c>
      <c r="D778" s="504" t="s">
        <v>272</v>
      </c>
      <c r="E778" s="504" t="s">
        <v>733</v>
      </c>
      <c r="F778" s="504" t="s">
        <v>272</v>
      </c>
      <c r="G778" s="505" t="s">
        <v>1430</v>
      </c>
    </row>
    <row r="779" spans="1:7" s="501" customFormat="1" ht="19.149999999999999" customHeight="1" x14ac:dyDescent="0.35">
      <c r="A779" s="504" t="s">
        <v>272</v>
      </c>
      <c r="B779" s="504" t="s">
        <v>272</v>
      </c>
      <c r="C779" s="504" t="s">
        <v>272</v>
      </c>
      <c r="D779" s="504" t="s">
        <v>272</v>
      </c>
      <c r="E779" s="504" t="s">
        <v>272</v>
      </c>
      <c r="F779" s="504" t="s">
        <v>735</v>
      </c>
      <c r="G779" s="505" t="s">
        <v>950</v>
      </c>
    </row>
    <row r="780" spans="1:7" s="501" customFormat="1" ht="19.149999999999999" customHeight="1" x14ac:dyDescent="0.35">
      <c r="A780" s="504" t="s">
        <v>272</v>
      </c>
      <c r="B780" s="504" t="s">
        <v>272</v>
      </c>
      <c r="C780" s="504" t="s">
        <v>272</v>
      </c>
      <c r="D780" s="504" t="s">
        <v>272</v>
      </c>
      <c r="E780" s="504" t="s">
        <v>272</v>
      </c>
      <c r="F780" s="504" t="s">
        <v>737</v>
      </c>
      <c r="G780" s="505" t="s">
        <v>1431</v>
      </c>
    </row>
    <row r="781" spans="1:7" s="501" customFormat="1" ht="19.149999999999999" customHeight="1" x14ac:dyDescent="0.35">
      <c r="A781" s="504" t="s">
        <v>272</v>
      </c>
      <c r="B781" s="504" t="s">
        <v>272</v>
      </c>
      <c r="C781" s="504" t="s">
        <v>272</v>
      </c>
      <c r="D781" s="504" t="s">
        <v>272</v>
      </c>
      <c r="E781" s="504" t="s">
        <v>272</v>
      </c>
      <c r="F781" s="504" t="s">
        <v>739</v>
      </c>
      <c r="G781" s="505" t="s">
        <v>740</v>
      </c>
    </row>
    <row r="782" spans="1:7" s="501" customFormat="1" ht="19.149999999999999" customHeight="1" x14ac:dyDescent="0.35">
      <c r="A782" s="504" t="s">
        <v>272</v>
      </c>
      <c r="B782" s="504" t="s">
        <v>272</v>
      </c>
      <c r="C782" s="504" t="s">
        <v>272</v>
      </c>
      <c r="D782" s="504" t="s">
        <v>272</v>
      </c>
      <c r="E782" s="504" t="s">
        <v>747</v>
      </c>
      <c r="F782" s="504" t="s">
        <v>272</v>
      </c>
      <c r="G782" s="505" t="s">
        <v>1432</v>
      </c>
    </row>
    <row r="783" spans="1:7" s="501" customFormat="1" ht="19.149999999999999" customHeight="1" x14ac:dyDescent="0.35">
      <c r="A783" s="504" t="s">
        <v>272</v>
      </c>
      <c r="B783" s="504" t="s">
        <v>272</v>
      </c>
      <c r="C783" s="504" t="s">
        <v>272</v>
      </c>
      <c r="D783" s="504" t="s">
        <v>272</v>
      </c>
      <c r="E783" s="504" t="s">
        <v>272</v>
      </c>
      <c r="F783" s="504" t="s">
        <v>749</v>
      </c>
      <c r="G783" s="505" t="s">
        <v>1432</v>
      </c>
    </row>
    <row r="784" spans="1:7" s="501" customFormat="1" ht="19.149999999999999" customHeight="1" x14ac:dyDescent="0.35">
      <c r="A784" s="504" t="s">
        <v>272</v>
      </c>
      <c r="B784" s="504" t="s">
        <v>272</v>
      </c>
      <c r="C784" s="504" t="s">
        <v>272</v>
      </c>
      <c r="D784" s="504" t="s">
        <v>272</v>
      </c>
      <c r="E784" s="504" t="s">
        <v>750</v>
      </c>
      <c r="F784" s="504" t="s">
        <v>272</v>
      </c>
      <c r="G784" s="505" t="s">
        <v>1433</v>
      </c>
    </row>
    <row r="785" spans="1:7" s="501" customFormat="1" ht="19.149999999999999" customHeight="1" x14ac:dyDescent="0.35">
      <c r="A785" s="504" t="s">
        <v>272</v>
      </c>
      <c r="B785" s="504" t="s">
        <v>272</v>
      </c>
      <c r="C785" s="504" t="s">
        <v>272</v>
      </c>
      <c r="D785" s="504" t="s">
        <v>272</v>
      </c>
      <c r="E785" s="504" t="s">
        <v>272</v>
      </c>
      <c r="F785" s="504" t="s">
        <v>752</v>
      </c>
      <c r="G785" s="505" t="s">
        <v>1434</v>
      </c>
    </row>
    <row r="786" spans="1:7" s="501" customFormat="1" ht="19.149999999999999" customHeight="1" x14ac:dyDescent="0.35">
      <c r="A786" s="504" t="s">
        <v>272</v>
      </c>
      <c r="B786" s="504" t="s">
        <v>272</v>
      </c>
      <c r="C786" s="504" t="s">
        <v>272</v>
      </c>
      <c r="D786" s="504" t="s">
        <v>272</v>
      </c>
      <c r="E786" s="504" t="s">
        <v>272</v>
      </c>
      <c r="F786" s="504" t="s">
        <v>754</v>
      </c>
      <c r="G786" s="505" t="s">
        <v>1435</v>
      </c>
    </row>
    <row r="787" spans="1:7" s="501" customFormat="1" ht="19.149999999999999" customHeight="1" x14ac:dyDescent="0.35">
      <c r="A787" s="504" t="s">
        <v>272</v>
      </c>
      <c r="B787" s="504" t="s">
        <v>272</v>
      </c>
      <c r="C787" s="504" t="s">
        <v>272</v>
      </c>
      <c r="D787" s="504" t="s">
        <v>272</v>
      </c>
      <c r="E787" s="504" t="s">
        <v>272</v>
      </c>
      <c r="F787" s="504" t="s">
        <v>756</v>
      </c>
      <c r="G787" s="505" t="s">
        <v>1436</v>
      </c>
    </row>
    <row r="788" spans="1:7" s="501" customFormat="1" ht="19.149999999999999" customHeight="1" x14ac:dyDescent="0.35">
      <c r="A788" s="504" t="s">
        <v>272</v>
      </c>
      <c r="B788" s="504" t="s">
        <v>272</v>
      </c>
      <c r="C788" s="504" t="s">
        <v>272</v>
      </c>
      <c r="D788" s="504" t="s">
        <v>272</v>
      </c>
      <c r="E788" s="504" t="s">
        <v>272</v>
      </c>
      <c r="F788" s="504" t="s">
        <v>758</v>
      </c>
      <c r="G788" s="505" t="s">
        <v>1437</v>
      </c>
    </row>
    <row r="789" spans="1:7" s="501" customFormat="1" ht="19.149999999999999" customHeight="1" x14ac:dyDescent="0.35">
      <c r="A789" s="504" t="s">
        <v>272</v>
      </c>
      <c r="B789" s="504" t="s">
        <v>272</v>
      </c>
      <c r="C789" s="504" t="s">
        <v>272</v>
      </c>
      <c r="D789" s="504" t="s">
        <v>272</v>
      </c>
      <c r="E789" s="504" t="s">
        <v>760</v>
      </c>
      <c r="F789" s="504" t="s">
        <v>272</v>
      </c>
      <c r="G789" s="505" t="s">
        <v>1438</v>
      </c>
    </row>
    <row r="790" spans="1:7" s="501" customFormat="1" ht="19.149999999999999" customHeight="1" x14ac:dyDescent="0.35">
      <c r="A790" s="504" t="s">
        <v>272</v>
      </c>
      <c r="B790" s="504" t="s">
        <v>272</v>
      </c>
      <c r="C790" s="504" t="s">
        <v>272</v>
      </c>
      <c r="D790" s="504" t="s">
        <v>272</v>
      </c>
      <c r="E790" s="504" t="s">
        <v>272</v>
      </c>
      <c r="F790" s="504" t="s">
        <v>762</v>
      </c>
      <c r="G790" s="505" t="s">
        <v>1439</v>
      </c>
    </row>
    <row r="791" spans="1:7" s="501" customFormat="1" ht="19.149999999999999" customHeight="1" x14ac:dyDescent="0.35">
      <c r="A791" s="504" t="s">
        <v>272</v>
      </c>
      <c r="B791" s="504" t="s">
        <v>272</v>
      </c>
      <c r="C791" s="504" t="s">
        <v>272</v>
      </c>
      <c r="D791" s="504" t="s">
        <v>272</v>
      </c>
      <c r="E791" s="504" t="s">
        <v>272</v>
      </c>
      <c r="F791" s="504" t="s">
        <v>764</v>
      </c>
      <c r="G791" s="505" t="s">
        <v>1440</v>
      </c>
    </row>
    <row r="792" spans="1:7" s="501" customFormat="1" ht="19.149999999999999" customHeight="1" x14ac:dyDescent="0.35">
      <c r="A792" s="504" t="s">
        <v>272</v>
      </c>
      <c r="B792" s="504" t="s">
        <v>272</v>
      </c>
      <c r="C792" s="504" t="s">
        <v>272</v>
      </c>
      <c r="D792" s="504" t="s">
        <v>272</v>
      </c>
      <c r="E792" s="504" t="s">
        <v>766</v>
      </c>
      <c r="F792" s="504" t="s">
        <v>272</v>
      </c>
      <c r="G792" s="505" t="s">
        <v>1441</v>
      </c>
    </row>
    <row r="793" spans="1:7" s="501" customFormat="1" ht="19.149999999999999" customHeight="1" x14ac:dyDescent="0.35">
      <c r="A793" s="504" t="s">
        <v>272</v>
      </c>
      <c r="B793" s="504" t="s">
        <v>272</v>
      </c>
      <c r="C793" s="504" t="s">
        <v>272</v>
      </c>
      <c r="D793" s="504" t="s">
        <v>272</v>
      </c>
      <c r="E793" s="504" t="s">
        <v>272</v>
      </c>
      <c r="F793" s="504" t="s">
        <v>768</v>
      </c>
      <c r="G793" s="505" t="s">
        <v>1442</v>
      </c>
    </row>
    <row r="794" spans="1:7" s="501" customFormat="1" ht="19.149999999999999" customHeight="1" x14ac:dyDescent="0.35">
      <c r="A794" s="504" t="s">
        <v>272</v>
      </c>
      <c r="B794" s="504" t="s">
        <v>272</v>
      </c>
      <c r="C794" s="504" t="s">
        <v>272</v>
      </c>
      <c r="D794" s="504" t="s">
        <v>272</v>
      </c>
      <c r="E794" s="504" t="s">
        <v>272</v>
      </c>
      <c r="F794" s="504" t="s">
        <v>770</v>
      </c>
      <c r="G794" s="505" t="s">
        <v>1443</v>
      </c>
    </row>
    <row r="795" spans="1:7" s="501" customFormat="1" ht="19.149999999999999" customHeight="1" x14ac:dyDescent="0.35">
      <c r="A795" s="504" t="s">
        <v>272</v>
      </c>
      <c r="B795" s="504" t="s">
        <v>272</v>
      </c>
      <c r="C795" s="504" t="s">
        <v>272</v>
      </c>
      <c r="D795" s="504" t="s">
        <v>272</v>
      </c>
      <c r="E795" s="504" t="s">
        <v>774</v>
      </c>
      <c r="F795" s="504" t="s">
        <v>272</v>
      </c>
      <c r="G795" s="505" t="s">
        <v>1444</v>
      </c>
    </row>
    <row r="796" spans="1:7" s="501" customFormat="1" ht="19.149999999999999" customHeight="1" x14ac:dyDescent="0.35">
      <c r="A796" s="504" t="s">
        <v>272</v>
      </c>
      <c r="B796" s="504" t="s">
        <v>272</v>
      </c>
      <c r="C796" s="504" t="s">
        <v>272</v>
      </c>
      <c r="D796" s="504" t="s">
        <v>272</v>
      </c>
      <c r="E796" s="504" t="s">
        <v>272</v>
      </c>
      <c r="F796" s="504" t="s">
        <v>776</v>
      </c>
      <c r="G796" s="505" t="s">
        <v>1445</v>
      </c>
    </row>
    <row r="797" spans="1:7" s="501" customFormat="1" ht="19.149999999999999" customHeight="1" x14ac:dyDescent="0.35">
      <c r="A797" s="504" t="s">
        <v>272</v>
      </c>
      <c r="B797" s="504" t="s">
        <v>272</v>
      </c>
      <c r="C797" s="504" t="s">
        <v>272</v>
      </c>
      <c r="D797" s="504" t="s">
        <v>272</v>
      </c>
      <c r="E797" s="504" t="s">
        <v>272</v>
      </c>
      <c r="F797" s="504" t="s">
        <v>778</v>
      </c>
      <c r="G797" s="505" t="s">
        <v>1446</v>
      </c>
    </row>
    <row r="798" spans="1:7" s="501" customFormat="1" ht="19.149999999999999" customHeight="1" x14ac:dyDescent="0.35">
      <c r="A798" s="504" t="s">
        <v>272</v>
      </c>
      <c r="B798" s="504" t="s">
        <v>272</v>
      </c>
      <c r="C798" s="504" t="s">
        <v>272</v>
      </c>
      <c r="D798" s="504" t="s">
        <v>272</v>
      </c>
      <c r="E798" s="504" t="s">
        <v>272</v>
      </c>
      <c r="F798" s="504" t="s">
        <v>780</v>
      </c>
      <c r="G798" s="505" t="s">
        <v>1447</v>
      </c>
    </row>
    <row r="799" spans="1:7" s="501" customFormat="1" ht="19.149999999999999" customHeight="1" x14ac:dyDescent="0.35">
      <c r="A799" s="504" t="s">
        <v>272</v>
      </c>
      <c r="B799" s="504" t="s">
        <v>272</v>
      </c>
      <c r="C799" s="504" t="s">
        <v>272</v>
      </c>
      <c r="D799" s="504" t="s">
        <v>272</v>
      </c>
      <c r="E799" s="504" t="s">
        <v>782</v>
      </c>
      <c r="F799" s="504" t="s">
        <v>272</v>
      </c>
      <c r="G799" s="505" t="s">
        <v>1448</v>
      </c>
    </row>
    <row r="800" spans="1:7" s="501" customFormat="1" ht="19.149999999999999" customHeight="1" x14ac:dyDescent="0.35">
      <c r="A800" s="504" t="s">
        <v>272</v>
      </c>
      <c r="B800" s="504" t="s">
        <v>272</v>
      </c>
      <c r="C800" s="504" t="s">
        <v>272</v>
      </c>
      <c r="D800" s="504" t="s">
        <v>272</v>
      </c>
      <c r="E800" s="504" t="s">
        <v>272</v>
      </c>
      <c r="F800" s="504" t="s">
        <v>784</v>
      </c>
      <c r="G800" s="505" t="s">
        <v>1449</v>
      </c>
    </row>
    <row r="801" spans="1:7" s="501" customFormat="1" ht="19.149999999999999" customHeight="1" x14ac:dyDescent="0.35">
      <c r="A801" s="504" t="s">
        <v>272</v>
      </c>
      <c r="B801" s="504" t="s">
        <v>272</v>
      </c>
      <c r="C801" s="504" t="s">
        <v>272</v>
      </c>
      <c r="D801" s="504" t="s">
        <v>272</v>
      </c>
      <c r="E801" s="504" t="s">
        <v>272</v>
      </c>
      <c r="F801" s="504" t="s">
        <v>788</v>
      </c>
      <c r="G801" s="505" t="s">
        <v>1450</v>
      </c>
    </row>
    <row r="802" spans="1:7" s="501" customFormat="1" ht="19.149999999999999" customHeight="1" x14ac:dyDescent="0.35">
      <c r="A802" s="504" t="s">
        <v>272</v>
      </c>
      <c r="B802" s="504" t="s">
        <v>272</v>
      </c>
      <c r="C802" s="504" t="s">
        <v>272</v>
      </c>
      <c r="D802" s="504" t="s">
        <v>272</v>
      </c>
      <c r="E802" s="504" t="s">
        <v>897</v>
      </c>
      <c r="F802" s="504" t="s">
        <v>272</v>
      </c>
      <c r="G802" s="505" t="s">
        <v>1451</v>
      </c>
    </row>
    <row r="803" spans="1:7" s="501" customFormat="1" ht="19.149999999999999" customHeight="1" x14ac:dyDescent="0.35">
      <c r="A803" s="504" t="s">
        <v>272</v>
      </c>
      <c r="B803" s="504" t="s">
        <v>272</v>
      </c>
      <c r="C803" s="504" t="s">
        <v>272</v>
      </c>
      <c r="D803" s="504" t="s">
        <v>272</v>
      </c>
      <c r="E803" s="504" t="s">
        <v>272</v>
      </c>
      <c r="F803" s="504" t="s">
        <v>899</v>
      </c>
      <c r="G803" s="505" t="s">
        <v>1451</v>
      </c>
    </row>
    <row r="804" spans="1:7" s="501" customFormat="1" ht="19.149999999999999" customHeight="1" x14ac:dyDescent="0.35">
      <c r="A804" s="504" t="s">
        <v>272</v>
      </c>
      <c r="B804" s="504" t="s">
        <v>272</v>
      </c>
      <c r="C804" s="504" t="s">
        <v>272</v>
      </c>
      <c r="D804" s="504" t="s">
        <v>272</v>
      </c>
      <c r="E804" s="504" t="s">
        <v>800</v>
      </c>
      <c r="F804" s="504" t="s">
        <v>272</v>
      </c>
      <c r="G804" s="505" t="s">
        <v>1452</v>
      </c>
    </row>
    <row r="805" spans="1:7" s="501" customFormat="1" ht="19.149999999999999" customHeight="1" x14ac:dyDescent="0.35">
      <c r="A805" s="504" t="s">
        <v>272</v>
      </c>
      <c r="B805" s="504" t="s">
        <v>272</v>
      </c>
      <c r="C805" s="504" t="s">
        <v>272</v>
      </c>
      <c r="D805" s="504" t="s">
        <v>272</v>
      </c>
      <c r="E805" s="504" t="s">
        <v>272</v>
      </c>
      <c r="F805" s="504" t="s">
        <v>804</v>
      </c>
      <c r="G805" s="505" t="s">
        <v>1452</v>
      </c>
    </row>
    <row r="806" spans="1:7" s="501" customFormat="1" ht="19.149999999999999" customHeight="1" x14ac:dyDescent="0.35">
      <c r="A806" s="504" t="s">
        <v>272</v>
      </c>
      <c r="B806" s="504" t="s">
        <v>272</v>
      </c>
      <c r="C806" s="504" t="s">
        <v>272</v>
      </c>
      <c r="D806" s="504" t="s">
        <v>272</v>
      </c>
      <c r="E806" s="504" t="s">
        <v>806</v>
      </c>
      <c r="F806" s="504" t="s">
        <v>272</v>
      </c>
      <c r="G806" s="505" t="s">
        <v>1453</v>
      </c>
    </row>
    <row r="807" spans="1:7" s="501" customFormat="1" ht="19.149999999999999" customHeight="1" x14ac:dyDescent="0.35">
      <c r="A807" s="504" t="s">
        <v>272</v>
      </c>
      <c r="B807" s="504" t="s">
        <v>272</v>
      </c>
      <c r="C807" s="504" t="s">
        <v>272</v>
      </c>
      <c r="D807" s="504" t="s">
        <v>272</v>
      </c>
      <c r="E807" s="504" t="s">
        <v>272</v>
      </c>
      <c r="F807" s="504" t="s">
        <v>812</v>
      </c>
      <c r="G807" s="505" t="s">
        <v>1029</v>
      </c>
    </row>
    <row r="808" spans="1:7" s="501" customFormat="1" ht="19.149999999999999" customHeight="1" x14ac:dyDescent="0.35">
      <c r="A808" s="504" t="s">
        <v>272</v>
      </c>
      <c r="B808" s="504" t="s">
        <v>272</v>
      </c>
      <c r="C808" s="504" t="s">
        <v>272</v>
      </c>
      <c r="D808" s="504" t="s">
        <v>272</v>
      </c>
      <c r="E808" s="504" t="s">
        <v>272</v>
      </c>
      <c r="F808" s="504" t="s">
        <v>816</v>
      </c>
      <c r="G808" s="505" t="s">
        <v>667</v>
      </c>
    </row>
    <row r="809" spans="1:7" s="501" customFormat="1" ht="19.149999999999999" customHeight="1" x14ac:dyDescent="0.35">
      <c r="A809" s="504" t="s">
        <v>272</v>
      </c>
      <c r="B809" s="504" t="s">
        <v>272</v>
      </c>
      <c r="C809" s="504" t="s">
        <v>272</v>
      </c>
      <c r="D809" s="504" t="s">
        <v>272</v>
      </c>
      <c r="E809" s="504" t="s">
        <v>272</v>
      </c>
      <c r="F809" s="504" t="s">
        <v>818</v>
      </c>
      <c r="G809" s="505" t="s">
        <v>1454</v>
      </c>
    </row>
    <row r="810" spans="1:7" s="501" customFormat="1" ht="19.149999999999999" customHeight="1" x14ac:dyDescent="0.35">
      <c r="A810" s="504" t="s">
        <v>272</v>
      </c>
      <c r="B810" s="504" t="s">
        <v>272</v>
      </c>
      <c r="C810" s="504" t="s">
        <v>272</v>
      </c>
      <c r="D810" s="504" t="s">
        <v>272</v>
      </c>
      <c r="E810" s="504" t="s">
        <v>820</v>
      </c>
      <c r="F810" s="504" t="s">
        <v>272</v>
      </c>
      <c r="G810" s="505" t="s">
        <v>1455</v>
      </c>
    </row>
    <row r="811" spans="1:7" s="501" customFormat="1" ht="19.149999999999999" customHeight="1" x14ac:dyDescent="0.35">
      <c r="A811" s="504" t="s">
        <v>272</v>
      </c>
      <c r="B811" s="504" t="s">
        <v>272</v>
      </c>
      <c r="C811" s="504" t="s">
        <v>272</v>
      </c>
      <c r="D811" s="504" t="s">
        <v>272</v>
      </c>
      <c r="E811" s="504" t="s">
        <v>272</v>
      </c>
      <c r="F811" s="504" t="s">
        <v>822</v>
      </c>
      <c r="G811" s="505" t="s">
        <v>1456</v>
      </c>
    </row>
    <row r="812" spans="1:7" s="501" customFormat="1" ht="19.149999999999999" customHeight="1" x14ac:dyDescent="0.35">
      <c r="A812" s="504" t="s">
        <v>272</v>
      </c>
      <c r="B812" s="504" t="s">
        <v>272</v>
      </c>
      <c r="C812" s="504" t="s">
        <v>272</v>
      </c>
      <c r="D812" s="504" t="s">
        <v>272</v>
      </c>
      <c r="E812" s="504" t="s">
        <v>272</v>
      </c>
      <c r="F812" s="504" t="s">
        <v>824</v>
      </c>
      <c r="G812" s="505" t="s">
        <v>1457</v>
      </c>
    </row>
    <row r="813" spans="1:7" s="501" customFormat="1" ht="19.149999999999999" customHeight="1" x14ac:dyDescent="0.35">
      <c r="A813" s="504" t="s">
        <v>272</v>
      </c>
      <c r="B813" s="504" t="s">
        <v>272</v>
      </c>
      <c r="C813" s="504" t="s">
        <v>272</v>
      </c>
      <c r="D813" s="504" t="s">
        <v>272</v>
      </c>
      <c r="E813" s="504" t="s">
        <v>826</v>
      </c>
      <c r="F813" s="504" t="s">
        <v>272</v>
      </c>
      <c r="G813" s="505" t="s">
        <v>1458</v>
      </c>
    </row>
    <row r="814" spans="1:7" s="501" customFormat="1" ht="19.149999999999999" customHeight="1" x14ac:dyDescent="0.35">
      <c r="A814" s="504" t="s">
        <v>272</v>
      </c>
      <c r="B814" s="504" t="s">
        <v>272</v>
      </c>
      <c r="C814" s="504" t="s">
        <v>272</v>
      </c>
      <c r="D814" s="504" t="s">
        <v>272</v>
      </c>
      <c r="E814" s="504" t="s">
        <v>272</v>
      </c>
      <c r="F814" s="504" t="s">
        <v>832</v>
      </c>
      <c r="G814" s="505" t="s">
        <v>1458</v>
      </c>
    </row>
    <row r="815" spans="1:7" s="501" customFormat="1" ht="19.149999999999999" customHeight="1" x14ac:dyDescent="0.35">
      <c r="A815" s="504" t="s">
        <v>272</v>
      </c>
      <c r="B815" s="504" t="s">
        <v>272</v>
      </c>
      <c r="C815" s="504" t="s">
        <v>272</v>
      </c>
      <c r="D815" s="504" t="s">
        <v>272</v>
      </c>
      <c r="E815" s="504" t="s">
        <v>984</v>
      </c>
      <c r="F815" s="504" t="s">
        <v>272</v>
      </c>
      <c r="G815" s="505" t="s">
        <v>1459</v>
      </c>
    </row>
    <row r="816" spans="1:7" s="501" customFormat="1" ht="19.149999999999999" customHeight="1" x14ac:dyDescent="0.35">
      <c r="A816" s="504" t="s">
        <v>272</v>
      </c>
      <c r="B816" s="504" t="s">
        <v>272</v>
      </c>
      <c r="C816" s="504" t="s">
        <v>272</v>
      </c>
      <c r="D816" s="504" t="s">
        <v>272</v>
      </c>
      <c r="E816" s="504" t="s">
        <v>272</v>
      </c>
      <c r="F816" s="504" t="s">
        <v>986</v>
      </c>
      <c r="G816" s="505" t="s">
        <v>1459</v>
      </c>
    </row>
    <row r="817" spans="1:7" s="501" customFormat="1" ht="19.149999999999999" customHeight="1" x14ac:dyDescent="0.35">
      <c r="A817" s="504" t="s">
        <v>272</v>
      </c>
      <c r="B817" s="504" t="s">
        <v>272</v>
      </c>
      <c r="C817" s="504" t="s">
        <v>272</v>
      </c>
      <c r="D817" s="504" t="s">
        <v>272</v>
      </c>
      <c r="E817" s="504" t="s">
        <v>834</v>
      </c>
      <c r="F817" s="504" t="s">
        <v>272</v>
      </c>
      <c r="G817" s="505" t="s">
        <v>1460</v>
      </c>
    </row>
    <row r="818" spans="1:7" s="501" customFormat="1" ht="19.149999999999999" customHeight="1" x14ac:dyDescent="0.35">
      <c r="A818" s="504" t="s">
        <v>272</v>
      </c>
      <c r="B818" s="504" t="s">
        <v>272</v>
      </c>
      <c r="C818" s="504" t="s">
        <v>272</v>
      </c>
      <c r="D818" s="504" t="s">
        <v>272</v>
      </c>
      <c r="E818" s="504" t="s">
        <v>272</v>
      </c>
      <c r="F818" s="504" t="s">
        <v>836</v>
      </c>
      <c r="G818" s="505" t="s">
        <v>1461</v>
      </c>
    </row>
    <row r="819" spans="1:7" s="501" customFormat="1" ht="19.149999999999999" customHeight="1" x14ac:dyDescent="0.35">
      <c r="A819" s="504" t="s">
        <v>272</v>
      </c>
      <c r="B819" s="504" t="s">
        <v>272</v>
      </c>
      <c r="C819" s="504" t="s">
        <v>272</v>
      </c>
      <c r="D819" s="504" t="s">
        <v>272</v>
      </c>
      <c r="E819" s="504" t="s">
        <v>272</v>
      </c>
      <c r="F819" s="504" t="s">
        <v>842</v>
      </c>
      <c r="G819" s="505" t="s">
        <v>1462</v>
      </c>
    </row>
    <row r="820" spans="1:7" s="501" customFormat="1" ht="19.149999999999999" customHeight="1" x14ac:dyDescent="0.35">
      <c r="A820" s="504" t="s">
        <v>272</v>
      </c>
      <c r="B820" s="504" t="s">
        <v>272</v>
      </c>
      <c r="C820" s="504" t="s">
        <v>724</v>
      </c>
      <c r="D820" s="504" t="s">
        <v>272</v>
      </c>
      <c r="E820" s="504" t="s">
        <v>272</v>
      </c>
      <c r="F820" s="504" t="s">
        <v>272</v>
      </c>
      <c r="G820" s="505" t="s">
        <v>1463</v>
      </c>
    </row>
    <row r="821" spans="1:7" s="501" customFormat="1" ht="19.149999999999999" customHeight="1" x14ac:dyDescent="0.35">
      <c r="A821" s="504" t="s">
        <v>272</v>
      </c>
      <c r="B821" s="504" t="s">
        <v>272</v>
      </c>
      <c r="C821" s="504" t="s">
        <v>272</v>
      </c>
      <c r="D821" s="504" t="s">
        <v>726</v>
      </c>
      <c r="E821" s="504" t="s">
        <v>272</v>
      </c>
      <c r="F821" s="504" t="s">
        <v>272</v>
      </c>
      <c r="G821" s="505" t="s">
        <v>1463</v>
      </c>
    </row>
    <row r="822" spans="1:7" s="501" customFormat="1" ht="19.149999999999999" customHeight="1" x14ac:dyDescent="0.35">
      <c r="A822" s="504" t="s">
        <v>272</v>
      </c>
      <c r="B822" s="504" t="s">
        <v>272</v>
      </c>
      <c r="C822" s="504" t="s">
        <v>272</v>
      </c>
      <c r="D822" s="504" t="s">
        <v>272</v>
      </c>
      <c r="E822" s="504" t="s">
        <v>727</v>
      </c>
      <c r="F822" s="504" t="s">
        <v>272</v>
      </c>
      <c r="G822" s="505" t="s">
        <v>1464</v>
      </c>
    </row>
    <row r="823" spans="1:7" s="501" customFormat="1" ht="19.149999999999999" customHeight="1" x14ac:dyDescent="0.35">
      <c r="A823" s="504" t="s">
        <v>272</v>
      </c>
      <c r="B823" s="504" t="s">
        <v>272</v>
      </c>
      <c r="C823" s="504" t="s">
        <v>272</v>
      </c>
      <c r="D823" s="504" t="s">
        <v>272</v>
      </c>
      <c r="E823" s="504" t="s">
        <v>272</v>
      </c>
      <c r="F823" s="504" t="s">
        <v>729</v>
      </c>
      <c r="G823" s="505" t="s">
        <v>1464</v>
      </c>
    </row>
    <row r="824" spans="1:7" s="501" customFormat="1" ht="19.149999999999999" customHeight="1" x14ac:dyDescent="0.35">
      <c r="A824" s="504" t="s">
        <v>272</v>
      </c>
      <c r="B824" s="504" t="s">
        <v>272</v>
      </c>
      <c r="C824" s="504" t="s">
        <v>272</v>
      </c>
      <c r="D824" s="504" t="s">
        <v>272</v>
      </c>
      <c r="E824" s="504" t="s">
        <v>733</v>
      </c>
      <c r="F824" s="504" t="s">
        <v>272</v>
      </c>
      <c r="G824" s="505" t="s">
        <v>1465</v>
      </c>
    </row>
    <row r="825" spans="1:7" s="501" customFormat="1" ht="19.149999999999999" customHeight="1" x14ac:dyDescent="0.35">
      <c r="A825" s="504" t="s">
        <v>272</v>
      </c>
      <c r="B825" s="504" t="s">
        <v>272</v>
      </c>
      <c r="C825" s="504" t="s">
        <v>272</v>
      </c>
      <c r="D825" s="504" t="s">
        <v>272</v>
      </c>
      <c r="E825" s="504" t="s">
        <v>272</v>
      </c>
      <c r="F825" s="504" t="s">
        <v>735</v>
      </c>
      <c r="G825" s="505" t="s">
        <v>1466</v>
      </c>
    </row>
    <row r="826" spans="1:7" s="501" customFormat="1" ht="19.149999999999999" customHeight="1" x14ac:dyDescent="0.35">
      <c r="A826" s="504" t="s">
        <v>272</v>
      </c>
      <c r="B826" s="504" t="s">
        <v>272</v>
      </c>
      <c r="C826" s="504" t="s">
        <v>272</v>
      </c>
      <c r="D826" s="504" t="s">
        <v>272</v>
      </c>
      <c r="E826" s="504" t="s">
        <v>272</v>
      </c>
      <c r="F826" s="504" t="s">
        <v>737</v>
      </c>
      <c r="G826" s="505" t="s">
        <v>1467</v>
      </c>
    </row>
    <row r="827" spans="1:7" s="501" customFormat="1" ht="19.149999999999999" customHeight="1" x14ac:dyDescent="0.35">
      <c r="A827" s="504" t="s">
        <v>272</v>
      </c>
      <c r="B827" s="504" t="s">
        <v>272</v>
      </c>
      <c r="C827" s="504" t="s">
        <v>272</v>
      </c>
      <c r="D827" s="504" t="s">
        <v>272</v>
      </c>
      <c r="E827" s="504" t="s">
        <v>272</v>
      </c>
      <c r="F827" s="504" t="s">
        <v>745</v>
      </c>
      <c r="G827" s="505" t="s">
        <v>1468</v>
      </c>
    </row>
    <row r="828" spans="1:7" s="501" customFormat="1" ht="19.149999999999999" customHeight="1" x14ac:dyDescent="0.35">
      <c r="A828" s="504" t="s">
        <v>272</v>
      </c>
      <c r="B828" s="504" t="s">
        <v>272</v>
      </c>
      <c r="C828" s="504" t="s">
        <v>272</v>
      </c>
      <c r="D828" s="504" t="s">
        <v>272</v>
      </c>
      <c r="E828" s="504" t="s">
        <v>747</v>
      </c>
      <c r="F828" s="504" t="s">
        <v>272</v>
      </c>
      <c r="G828" s="505" t="s">
        <v>1469</v>
      </c>
    </row>
    <row r="829" spans="1:7" s="501" customFormat="1" ht="19.149999999999999" customHeight="1" x14ac:dyDescent="0.35">
      <c r="A829" s="504" t="s">
        <v>272</v>
      </c>
      <c r="B829" s="504" t="s">
        <v>272</v>
      </c>
      <c r="C829" s="504" t="s">
        <v>272</v>
      </c>
      <c r="D829" s="504" t="s">
        <v>272</v>
      </c>
      <c r="E829" s="504" t="s">
        <v>272</v>
      </c>
      <c r="F829" s="504" t="s">
        <v>749</v>
      </c>
      <c r="G829" s="505" t="s">
        <v>1469</v>
      </c>
    </row>
    <row r="830" spans="1:7" s="501" customFormat="1" ht="19.149999999999999" customHeight="1" x14ac:dyDescent="0.35">
      <c r="A830" s="504" t="s">
        <v>272</v>
      </c>
      <c r="B830" s="504" t="s">
        <v>272</v>
      </c>
      <c r="C830" s="504" t="s">
        <v>272</v>
      </c>
      <c r="D830" s="504" t="s">
        <v>272</v>
      </c>
      <c r="E830" s="504" t="s">
        <v>750</v>
      </c>
      <c r="F830" s="504" t="s">
        <v>272</v>
      </c>
      <c r="G830" s="505" t="s">
        <v>1470</v>
      </c>
    </row>
    <row r="831" spans="1:7" s="501" customFormat="1" ht="19.149999999999999" customHeight="1" x14ac:dyDescent="0.35">
      <c r="A831" s="504" t="s">
        <v>272</v>
      </c>
      <c r="B831" s="504" t="s">
        <v>272</v>
      </c>
      <c r="C831" s="504" t="s">
        <v>272</v>
      </c>
      <c r="D831" s="504" t="s">
        <v>272</v>
      </c>
      <c r="E831" s="504" t="s">
        <v>272</v>
      </c>
      <c r="F831" s="504" t="s">
        <v>752</v>
      </c>
      <c r="G831" s="505" t="s">
        <v>1471</v>
      </c>
    </row>
    <row r="832" spans="1:7" s="501" customFormat="1" ht="19.149999999999999" customHeight="1" x14ac:dyDescent="0.35">
      <c r="A832" s="504" t="s">
        <v>272</v>
      </c>
      <c r="B832" s="504" t="s">
        <v>272</v>
      </c>
      <c r="C832" s="504" t="s">
        <v>272</v>
      </c>
      <c r="D832" s="504" t="s">
        <v>272</v>
      </c>
      <c r="E832" s="504" t="s">
        <v>272</v>
      </c>
      <c r="F832" s="504" t="s">
        <v>754</v>
      </c>
      <c r="G832" s="505" t="s">
        <v>1472</v>
      </c>
    </row>
    <row r="833" spans="1:7" s="501" customFormat="1" ht="19.149999999999999" customHeight="1" x14ac:dyDescent="0.35">
      <c r="A833" s="504" t="s">
        <v>272</v>
      </c>
      <c r="B833" s="504" t="s">
        <v>272</v>
      </c>
      <c r="C833" s="504" t="s">
        <v>272</v>
      </c>
      <c r="D833" s="504" t="s">
        <v>272</v>
      </c>
      <c r="E833" s="504" t="s">
        <v>272</v>
      </c>
      <c r="F833" s="504" t="s">
        <v>756</v>
      </c>
      <c r="G833" s="505" t="s">
        <v>1473</v>
      </c>
    </row>
    <row r="834" spans="1:7" s="501" customFormat="1" ht="19.149999999999999" customHeight="1" x14ac:dyDescent="0.35">
      <c r="A834" s="504" t="s">
        <v>272</v>
      </c>
      <c r="B834" s="504" t="s">
        <v>272</v>
      </c>
      <c r="C834" s="504" t="s">
        <v>272</v>
      </c>
      <c r="D834" s="504" t="s">
        <v>272</v>
      </c>
      <c r="E834" s="504" t="s">
        <v>760</v>
      </c>
      <c r="F834" s="504" t="s">
        <v>272</v>
      </c>
      <c r="G834" s="505" t="s">
        <v>1474</v>
      </c>
    </row>
    <row r="835" spans="1:7" s="501" customFormat="1" ht="19.149999999999999" customHeight="1" x14ac:dyDescent="0.35">
      <c r="A835" s="504" t="s">
        <v>272</v>
      </c>
      <c r="B835" s="504" t="s">
        <v>272</v>
      </c>
      <c r="C835" s="504" t="s">
        <v>272</v>
      </c>
      <c r="D835" s="504" t="s">
        <v>272</v>
      </c>
      <c r="E835" s="504" t="s">
        <v>272</v>
      </c>
      <c r="F835" s="504" t="s">
        <v>762</v>
      </c>
      <c r="G835" s="505" t="s">
        <v>1474</v>
      </c>
    </row>
    <row r="836" spans="1:7" s="501" customFormat="1" ht="19.149999999999999" customHeight="1" x14ac:dyDescent="0.35">
      <c r="A836" s="504" t="s">
        <v>272</v>
      </c>
      <c r="B836" s="504" t="s">
        <v>272</v>
      </c>
      <c r="C836" s="504" t="s">
        <v>272</v>
      </c>
      <c r="D836" s="504" t="s">
        <v>272</v>
      </c>
      <c r="E836" s="504" t="s">
        <v>774</v>
      </c>
      <c r="F836" s="504" t="s">
        <v>272</v>
      </c>
      <c r="G836" s="505" t="s">
        <v>1475</v>
      </c>
    </row>
    <row r="837" spans="1:7" s="501" customFormat="1" ht="19.149999999999999" customHeight="1" x14ac:dyDescent="0.35">
      <c r="A837" s="504" t="s">
        <v>272</v>
      </c>
      <c r="B837" s="504" t="s">
        <v>272</v>
      </c>
      <c r="C837" s="504" t="s">
        <v>272</v>
      </c>
      <c r="D837" s="504" t="s">
        <v>272</v>
      </c>
      <c r="E837" s="504" t="s">
        <v>272</v>
      </c>
      <c r="F837" s="504" t="s">
        <v>776</v>
      </c>
      <c r="G837" s="505" t="s">
        <v>1476</v>
      </c>
    </row>
    <row r="838" spans="1:7" s="501" customFormat="1" ht="19.149999999999999" customHeight="1" x14ac:dyDescent="0.35">
      <c r="A838" s="504" t="s">
        <v>272</v>
      </c>
      <c r="B838" s="504" t="s">
        <v>272</v>
      </c>
      <c r="C838" s="504" t="s">
        <v>272</v>
      </c>
      <c r="D838" s="504" t="s">
        <v>272</v>
      </c>
      <c r="E838" s="504" t="s">
        <v>272</v>
      </c>
      <c r="F838" s="504" t="s">
        <v>778</v>
      </c>
      <c r="G838" s="505" t="s">
        <v>1477</v>
      </c>
    </row>
    <row r="839" spans="1:7" s="501" customFormat="1" ht="19.149999999999999" customHeight="1" x14ac:dyDescent="0.35">
      <c r="A839" s="504" t="s">
        <v>272</v>
      </c>
      <c r="B839" s="504" t="s">
        <v>272</v>
      </c>
      <c r="C839" s="504" t="s">
        <v>272</v>
      </c>
      <c r="D839" s="504" t="s">
        <v>272</v>
      </c>
      <c r="E839" s="504" t="s">
        <v>782</v>
      </c>
      <c r="F839" s="504" t="s">
        <v>272</v>
      </c>
      <c r="G839" s="505" t="s">
        <v>1478</v>
      </c>
    </row>
    <row r="840" spans="1:7" s="501" customFormat="1" ht="19.149999999999999" customHeight="1" x14ac:dyDescent="0.35">
      <c r="A840" s="504" t="s">
        <v>272</v>
      </c>
      <c r="B840" s="504" t="s">
        <v>272</v>
      </c>
      <c r="C840" s="504" t="s">
        <v>272</v>
      </c>
      <c r="D840" s="504" t="s">
        <v>272</v>
      </c>
      <c r="E840" s="504" t="s">
        <v>272</v>
      </c>
      <c r="F840" s="504" t="s">
        <v>786</v>
      </c>
      <c r="G840" s="505" t="s">
        <v>1479</v>
      </c>
    </row>
    <row r="841" spans="1:7" s="501" customFormat="1" ht="19.149999999999999" customHeight="1" x14ac:dyDescent="0.35">
      <c r="A841" s="504" t="s">
        <v>272</v>
      </c>
      <c r="B841" s="504" t="s">
        <v>272</v>
      </c>
      <c r="C841" s="504" t="s">
        <v>272</v>
      </c>
      <c r="D841" s="504" t="s">
        <v>272</v>
      </c>
      <c r="E841" s="504" t="s">
        <v>272</v>
      </c>
      <c r="F841" s="504" t="s">
        <v>790</v>
      </c>
      <c r="G841" s="505" t="s">
        <v>1480</v>
      </c>
    </row>
    <row r="842" spans="1:7" s="501" customFormat="1" ht="19.149999999999999" customHeight="1" x14ac:dyDescent="0.35">
      <c r="A842" s="504" t="s">
        <v>272</v>
      </c>
      <c r="B842" s="504" t="s">
        <v>272</v>
      </c>
      <c r="C842" s="504" t="s">
        <v>272</v>
      </c>
      <c r="D842" s="504" t="s">
        <v>272</v>
      </c>
      <c r="E842" s="504" t="s">
        <v>794</v>
      </c>
      <c r="F842" s="504" t="s">
        <v>272</v>
      </c>
      <c r="G842" s="505" t="s">
        <v>1481</v>
      </c>
    </row>
    <row r="843" spans="1:7" s="501" customFormat="1" ht="19.149999999999999" customHeight="1" x14ac:dyDescent="0.35">
      <c r="A843" s="504" t="s">
        <v>272</v>
      </c>
      <c r="B843" s="504" t="s">
        <v>272</v>
      </c>
      <c r="C843" s="504" t="s">
        <v>272</v>
      </c>
      <c r="D843" s="504" t="s">
        <v>272</v>
      </c>
      <c r="E843" s="504" t="s">
        <v>272</v>
      </c>
      <c r="F843" s="504" t="s">
        <v>853</v>
      </c>
      <c r="G843" s="505" t="s">
        <v>1482</v>
      </c>
    </row>
    <row r="844" spans="1:7" s="501" customFormat="1" ht="19.149999999999999" customHeight="1" x14ac:dyDescent="0.35">
      <c r="A844" s="504" t="s">
        <v>272</v>
      </c>
      <c r="B844" s="504" t="s">
        <v>272</v>
      </c>
      <c r="C844" s="504" t="s">
        <v>272</v>
      </c>
      <c r="D844" s="504" t="s">
        <v>272</v>
      </c>
      <c r="E844" s="504" t="s">
        <v>272</v>
      </c>
      <c r="F844" s="504" t="s">
        <v>923</v>
      </c>
      <c r="G844" s="505" t="s">
        <v>975</v>
      </c>
    </row>
    <row r="845" spans="1:7" s="501" customFormat="1" ht="19.149999999999999" customHeight="1" x14ac:dyDescent="0.35">
      <c r="A845" s="504" t="s">
        <v>272</v>
      </c>
      <c r="B845" s="504" t="s">
        <v>272</v>
      </c>
      <c r="C845" s="504" t="s">
        <v>272</v>
      </c>
      <c r="D845" s="504" t="s">
        <v>272</v>
      </c>
      <c r="E845" s="504" t="s">
        <v>272</v>
      </c>
      <c r="F845" s="504" t="s">
        <v>1080</v>
      </c>
      <c r="G845" s="505" t="s">
        <v>1332</v>
      </c>
    </row>
    <row r="846" spans="1:7" s="501" customFormat="1" ht="19.149999999999999" customHeight="1" x14ac:dyDescent="0.35">
      <c r="A846" s="504" t="s">
        <v>272</v>
      </c>
      <c r="B846" s="504" t="s">
        <v>272</v>
      </c>
      <c r="C846" s="504" t="s">
        <v>272</v>
      </c>
      <c r="D846" s="504" t="s">
        <v>272</v>
      </c>
      <c r="E846" s="504" t="s">
        <v>272</v>
      </c>
      <c r="F846" s="504" t="s">
        <v>796</v>
      </c>
      <c r="G846" s="505" t="s">
        <v>1483</v>
      </c>
    </row>
    <row r="847" spans="1:7" s="501" customFormat="1" ht="19.149999999999999" customHeight="1" x14ac:dyDescent="0.35">
      <c r="A847" s="504" t="s">
        <v>272</v>
      </c>
      <c r="B847" s="504" t="s">
        <v>272</v>
      </c>
      <c r="C847" s="504" t="s">
        <v>272</v>
      </c>
      <c r="D847" s="504" t="s">
        <v>272</v>
      </c>
      <c r="E847" s="504" t="s">
        <v>272</v>
      </c>
      <c r="F847" s="504" t="s">
        <v>798</v>
      </c>
      <c r="G847" s="505" t="s">
        <v>1484</v>
      </c>
    </row>
    <row r="848" spans="1:7" s="501" customFormat="1" ht="19.149999999999999" customHeight="1" x14ac:dyDescent="0.35">
      <c r="A848" s="504" t="s">
        <v>272</v>
      </c>
      <c r="B848" s="504" t="s">
        <v>272</v>
      </c>
      <c r="C848" s="504" t="s">
        <v>272</v>
      </c>
      <c r="D848" s="504" t="s">
        <v>272</v>
      </c>
      <c r="E848" s="504" t="s">
        <v>806</v>
      </c>
      <c r="F848" s="504" t="s">
        <v>272</v>
      </c>
      <c r="G848" s="505" t="s">
        <v>1485</v>
      </c>
    </row>
    <row r="849" spans="1:7" s="501" customFormat="1" ht="19.149999999999999" customHeight="1" x14ac:dyDescent="0.35">
      <c r="A849" s="504" t="s">
        <v>272</v>
      </c>
      <c r="B849" s="504" t="s">
        <v>272</v>
      </c>
      <c r="C849" s="504" t="s">
        <v>272</v>
      </c>
      <c r="D849" s="504" t="s">
        <v>272</v>
      </c>
      <c r="E849" s="504" t="s">
        <v>272</v>
      </c>
      <c r="F849" s="504" t="s">
        <v>812</v>
      </c>
      <c r="G849" s="505" t="s">
        <v>1486</v>
      </c>
    </row>
    <row r="850" spans="1:7" s="501" customFormat="1" ht="19.149999999999999" customHeight="1" x14ac:dyDescent="0.35">
      <c r="A850" s="504" t="s">
        <v>272</v>
      </c>
      <c r="B850" s="504" t="s">
        <v>272</v>
      </c>
      <c r="C850" s="504" t="s">
        <v>272</v>
      </c>
      <c r="D850" s="504" t="s">
        <v>272</v>
      </c>
      <c r="E850" s="504" t="s">
        <v>272</v>
      </c>
      <c r="F850" s="504" t="s">
        <v>814</v>
      </c>
      <c r="G850" s="505" t="s">
        <v>1487</v>
      </c>
    </row>
    <row r="851" spans="1:7" s="501" customFormat="1" ht="19.149999999999999" customHeight="1" x14ac:dyDescent="0.35">
      <c r="A851" s="504" t="s">
        <v>272</v>
      </c>
      <c r="B851" s="504" t="s">
        <v>272</v>
      </c>
      <c r="C851" s="504" t="s">
        <v>272</v>
      </c>
      <c r="D851" s="504" t="s">
        <v>272</v>
      </c>
      <c r="E851" s="504" t="s">
        <v>826</v>
      </c>
      <c r="F851" s="504" t="s">
        <v>272</v>
      </c>
      <c r="G851" s="505" t="s">
        <v>1488</v>
      </c>
    </row>
    <row r="852" spans="1:7" s="501" customFormat="1" ht="19.149999999999999" customHeight="1" x14ac:dyDescent="0.35">
      <c r="A852" s="504" t="s">
        <v>272</v>
      </c>
      <c r="B852" s="504" t="s">
        <v>272</v>
      </c>
      <c r="C852" s="504" t="s">
        <v>272</v>
      </c>
      <c r="D852" s="504" t="s">
        <v>272</v>
      </c>
      <c r="E852" s="504" t="s">
        <v>272</v>
      </c>
      <c r="F852" s="504" t="s">
        <v>860</v>
      </c>
      <c r="G852" s="505" t="s">
        <v>1489</v>
      </c>
    </row>
    <row r="853" spans="1:7" s="501" customFormat="1" ht="19.149999999999999" customHeight="1" x14ac:dyDescent="0.35">
      <c r="A853" s="504" t="s">
        <v>272</v>
      </c>
      <c r="B853" s="504" t="s">
        <v>272</v>
      </c>
      <c r="C853" s="504" t="s">
        <v>272</v>
      </c>
      <c r="D853" s="504" t="s">
        <v>272</v>
      </c>
      <c r="E853" s="504" t="s">
        <v>272</v>
      </c>
      <c r="F853" s="504" t="s">
        <v>830</v>
      </c>
      <c r="G853" s="505" t="s">
        <v>1490</v>
      </c>
    </row>
    <row r="854" spans="1:7" s="501" customFormat="1" ht="19.149999999999999" customHeight="1" x14ac:dyDescent="0.35">
      <c r="A854" s="504" t="s">
        <v>272</v>
      </c>
      <c r="B854" s="504" t="s">
        <v>272</v>
      </c>
      <c r="C854" s="504" t="s">
        <v>272</v>
      </c>
      <c r="D854" s="504" t="s">
        <v>272</v>
      </c>
      <c r="E854" s="504" t="s">
        <v>272</v>
      </c>
      <c r="F854" s="504" t="s">
        <v>832</v>
      </c>
      <c r="G854" s="505" t="s">
        <v>1491</v>
      </c>
    </row>
    <row r="855" spans="1:7" s="501" customFormat="1" ht="19.149999999999999" customHeight="1" x14ac:dyDescent="0.35">
      <c r="A855" s="504" t="s">
        <v>272</v>
      </c>
      <c r="B855" s="504" t="s">
        <v>272</v>
      </c>
      <c r="C855" s="504" t="s">
        <v>272</v>
      </c>
      <c r="D855" s="504" t="s">
        <v>272</v>
      </c>
      <c r="E855" s="504" t="s">
        <v>984</v>
      </c>
      <c r="F855" s="504" t="s">
        <v>272</v>
      </c>
      <c r="G855" s="505" t="s">
        <v>1492</v>
      </c>
    </row>
    <row r="856" spans="1:7" s="501" customFormat="1" ht="19.149999999999999" customHeight="1" x14ac:dyDescent="0.35">
      <c r="A856" s="504" t="s">
        <v>272</v>
      </c>
      <c r="B856" s="504" t="s">
        <v>272</v>
      </c>
      <c r="C856" s="504" t="s">
        <v>272</v>
      </c>
      <c r="D856" s="504" t="s">
        <v>272</v>
      </c>
      <c r="E856" s="504" t="s">
        <v>272</v>
      </c>
      <c r="F856" s="504" t="s">
        <v>986</v>
      </c>
      <c r="G856" s="505" t="s">
        <v>1492</v>
      </c>
    </row>
    <row r="857" spans="1:7" s="501" customFormat="1" ht="19.149999999999999" customHeight="1" x14ac:dyDescent="0.35">
      <c r="A857" s="504" t="s">
        <v>272</v>
      </c>
      <c r="B857" s="504" t="s">
        <v>272</v>
      </c>
      <c r="C857" s="504" t="s">
        <v>272</v>
      </c>
      <c r="D857" s="504" t="s">
        <v>272</v>
      </c>
      <c r="E857" s="504" t="s">
        <v>834</v>
      </c>
      <c r="F857" s="504" t="s">
        <v>272</v>
      </c>
      <c r="G857" s="505" t="s">
        <v>1493</v>
      </c>
    </row>
    <row r="858" spans="1:7" s="501" customFormat="1" ht="19.149999999999999" customHeight="1" x14ac:dyDescent="0.35">
      <c r="A858" s="504" t="s">
        <v>272</v>
      </c>
      <c r="B858" s="504" t="s">
        <v>272</v>
      </c>
      <c r="C858" s="504" t="s">
        <v>272</v>
      </c>
      <c r="D858" s="504" t="s">
        <v>272</v>
      </c>
      <c r="E858" s="504" t="s">
        <v>272</v>
      </c>
      <c r="F858" s="504" t="s">
        <v>836</v>
      </c>
      <c r="G858" s="505" t="s">
        <v>905</v>
      </c>
    </row>
    <row r="859" spans="1:7" s="501" customFormat="1" ht="19.149999999999999" customHeight="1" x14ac:dyDescent="0.35">
      <c r="A859" s="504" t="s">
        <v>272</v>
      </c>
      <c r="B859" s="504" t="s">
        <v>272</v>
      </c>
      <c r="C859" s="504" t="s">
        <v>272</v>
      </c>
      <c r="D859" s="504" t="s">
        <v>272</v>
      </c>
      <c r="E859" s="504" t="s">
        <v>272</v>
      </c>
      <c r="F859" s="504" t="s">
        <v>842</v>
      </c>
      <c r="G859" s="505" t="s">
        <v>1494</v>
      </c>
    </row>
    <row r="860" spans="1:7" s="501" customFormat="1" ht="19.149999999999999" customHeight="1" x14ac:dyDescent="0.35">
      <c r="A860" s="504" t="s">
        <v>272</v>
      </c>
      <c r="B860" s="504" t="s">
        <v>272</v>
      </c>
      <c r="C860" s="504" t="s">
        <v>1406</v>
      </c>
      <c r="D860" s="504" t="s">
        <v>272</v>
      </c>
      <c r="E860" s="504" t="s">
        <v>272</v>
      </c>
      <c r="F860" s="504" t="s">
        <v>272</v>
      </c>
      <c r="G860" s="505" t="s">
        <v>1495</v>
      </c>
    </row>
    <row r="861" spans="1:7" s="501" customFormat="1" ht="19.149999999999999" customHeight="1" x14ac:dyDescent="0.35">
      <c r="A861" s="504" t="s">
        <v>272</v>
      </c>
      <c r="B861" s="504" t="s">
        <v>272</v>
      </c>
      <c r="C861" s="504" t="s">
        <v>272</v>
      </c>
      <c r="D861" s="504" t="s">
        <v>1408</v>
      </c>
      <c r="E861" s="504" t="s">
        <v>272</v>
      </c>
      <c r="F861" s="504" t="s">
        <v>272</v>
      </c>
      <c r="G861" s="505" t="s">
        <v>1495</v>
      </c>
    </row>
    <row r="862" spans="1:7" s="501" customFormat="1" ht="19.149999999999999" customHeight="1" x14ac:dyDescent="0.35">
      <c r="A862" s="504" t="s">
        <v>272</v>
      </c>
      <c r="B862" s="504" t="s">
        <v>272</v>
      </c>
      <c r="C862" s="504" t="s">
        <v>272</v>
      </c>
      <c r="D862" s="504" t="s">
        <v>272</v>
      </c>
      <c r="E862" s="504" t="s">
        <v>834</v>
      </c>
      <c r="F862" s="504" t="s">
        <v>272</v>
      </c>
      <c r="G862" s="505" t="s">
        <v>1495</v>
      </c>
    </row>
    <row r="863" spans="1:7" s="501" customFormat="1" ht="19.149999999999999" customHeight="1" x14ac:dyDescent="0.35">
      <c r="A863" s="504" t="s">
        <v>272</v>
      </c>
      <c r="B863" s="504" t="s">
        <v>272</v>
      </c>
      <c r="C863" s="504" t="s">
        <v>272</v>
      </c>
      <c r="D863" s="504" t="s">
        <v>272</v>
      </c>
      <c r="E863" s="504" t="s">
        <v>272</v>
      </c>
      <c r="F863" s="504" t="s">
        <v>842</v>
      </c>
      <c r="G863" s="505" t="s">
        <v>1495</v>
      </c>
    </row>
    <row r="864" spans="1:7" s="501" customFormat="1" ht="19.149999999999999" customHeight="1" x14ac:dyDescent="0.35">
      <c r="A864" s="504" t="s">
        <v>272</v>
      </c>
      <c r="B864" s="504" t="s">
        <v>1496</v>
      </c>
      <c r="C864" s="504" t="s">
        <v>272</v>
      </c>
      <c r="D864" s="504" t="s">
        <v>272</v>
      </c>
      <c r="E864" s="504" t="s">
        <v>272</v>
      </c>
      <c r="F864" s="504" t="s">
        <v>272</v>
      </c>
      <c r="G864" s="505" t="s">
        <v>1497</v>
      </c>
    </row>
    <row r="865" spans="1:7" s="501" customFormat="1" ht="19.149999999999999" customHeight="1" x14ac:dyDescent="0.35">
      <c r="A865" s="504" t="s">
        <v>272</v>
      </c>
      <c r="B865" s="504" t="s">
        <v>272</v>
      </c>
      <c r="C865" s="504" t="s">
        <v>685</v>
      </c>
      <c r="D865" s="504" t="s">
        <v>272</v>
      </c>
      <c r="E865" s="504" t="s">
        <v>272</v>
      </c>
      <c r="F865" s="504" t="s">
        <v>272</v>
      </c>
      <c r="G865" s="505" t="s">
        <v>1498</v>
      </c>
    </row>
    <row r="866" spans="1:7" s="501" customFormat="1" ht="19.149999999999999" customHeight="1" x14ac:dyDescent="0.35">
      <c r="A866" s="504" t="s">
        <v>272</v>
      </c>
      <c r="B866" s="504" t="s">
        <v>272</v>
      </c>
      <c r="C866" s="504" t="s">
        <v>272</v>
      </c>
      <c r="D866" s="504" t="s">
        <v>941</v>
      </c>
      <c r="E866" s="504" t="s">
        <v>272</v>
      </c>
      <c r="F866" s="504" t="s">
        <v>272</v>
      </c>
      <c r="G866" s="505" t="s">
        <v>1498</v>
      </c>
    </row>
    <row r="867" spans="1:7" s="501" customFormat="1" ht="19.149999999999999" customHeight="1" x14ac:dyDescent="0.35">
      <c r="A867" s="504" t="s">
        <v>272</v>
      </c>
      <c r="B867" s="504" t="s">
        <v>272</v>
      </c>
      <c r="C867" s="504" t="s">
        <v>272</v>
      </c>
      <c r="D867" s="504" t="s">
        <v>272</v>
      </c>
      <c r="E867" s="504" t="s">
        <v>750</v>
      </c>
      <c r="F867" s="504" t="s">
        <v>272</v>
      </c>
      <c r="G867" s="505" t="s">
        <v>1498</v>
      </c>
    </row>
    <row r="868" spans="1:7" s="501" customFormat="1" ht="19.149999999999999" customHeight="1" x14ac:dyDescent="0.35">
      <c r="A868" s="504" t="s">
        <v>272</v>
      </c>
      <c r="B868" s="504" t="s">
        <v>272</v>
      </c>
      <c r="C868" s="504" t="s">
        <v>272</v>
      </c>
      <c r="D868" s="504" t="s">
        <v>272</v>
      </c>
      <c r="E868" s="504" t="s">
        <v>272</v>
      </c>
      <c r="F868" s="504" t="s">
        <v>754</v>
      </c>
      <c r="G868" s="505" t="s">
        <v>1498</v>
      </c>
    </row>
    <row r="869" spans="1:7" s="501" customFormat="1" ht="19.149999999999999" customHeight="1" x14ac:dyDescent="0.35">
      <c r="A869" s="504" t="s">
        <v>272</v>
      </c>
      <c r="B869" s="504" t="s">
        <v>272</v>
      </c>
      <c r="C869" s="504" t="s">
        <v>690</v>
      </c>
      <c r="D869" s="504" t="s">
        <v>272</v>
      </c>
      <c r="E869" s="504" t="s">
        <v>272</v>
      </c>
      <c r="F869" s="504" t="s">
        <v>272</v>
      </c>
      <c r="G869" s="505" t="s">
        <v>1499</v>
      </c>
    </row>
    <row r="870" spans="1:7" s="501" customFormat="1" ht="19.149999999999999" customHeight="1" x14ac:dyDescent="0.35">
      <c r="A870" s="504" t="s">
        <v>272</v>
      </c>
      <c r="B870" s="504" t="s">
        <v>272</v>
      </c>
      <c r="C870" s="504" t="s">
        <v>272</v>
      </c>
      <c r="D870" s="504" t="s">
        <v>1500</v>
      </c>
      <c r="E870" s="504" t="s">
        <v>272</v>
      </c>
      <c r="F870" s="504" t="s">
        <v>272</v>
      </c>
      <c r="G870" s="505" t="s">
        <v>1501</v>
      </c>
    </row>
    <row r="871" spans="1:7" s="501" customFormat="1" ht="19.149999999999999" customHeight="1" x14ac:dyDescent="0.35">
      <c r="A871" s="504" t="s">
        <v>272</v>
      </c>
      <c r="B871" s="504" t="s">
        <v>272</v>
      </c>
      <c r="C871" s="504" t="s">
        <v>272</v>
      </c>
      <c r="D871" s="504" t="s">
        <v>272</v>
      </c>
      <c r="E871" s="504" t="s">
        <v>766</v>
      </c>
      <c r="F871" s="504" t="s">
        <v>272</v>
      </c>
      <c r="G871" s="505" t="s">
        <v>1502</v>
      </c>
    </row>
    <row r="872" spans="1:7" s="501" customFormat="1" ht="19.149999999999999" customHeight="1" x14ac:dyDescent="0.35">
      <c r="A872" s="504" t="s">
        <v>272</v>
      </c>
      <c r="B872" s="504" t="s">
        <v>272</v>
      </c>
      <c r="C872" s="504" t="s">
        <v>272</v>
      </c>
      <c r="D872" s="504" t="s">
        <v>272</v>
      </c>
      <c r="E872" s="504" t="s">
        <v>272</v>
      </c>
      <c r="F872" s="504" t="s">
        <v>1503</v>
      </c>
      <c r="G872" s="505" t="s">
        <v>1502</v>
      </c>
    </row>
    <row r="873" spans="1:7" s="501" customFormat="1" ht="19.149999999999999" customHeight="1" x14ac:dyDescent="0.35">
      <c r="A873" s="504" t="s">
        <v>272</v>
      </c>
      <c r="B873" s="504" t="s">
        <v>272</v>
      </c>
      <c r="C873" s="504" t="s">
        <v>272</v>
      </c>
      <c r="D873" s="504" t="s">
        <v>272</v>
      </c>
      <c r="E873" s="504" t="s">
        <v>826</v>
      </c>
      <c r="F873" s="504" t="s">
        <v>272</v>
      </c>
      <c r="G873" s="505" t="s">
        <v>1504</v>
      </c>
    </row>
    <row r="874" spans="1:7" s="501" customFormat="1" ht="19.149999999999999" customHeight="1" x14ac:dyDescent="0.35">
      <c r="A874" s="504" t="s">
        <v>272</v>
      </c>
      <c r="B874" s="504" t="s">
        <v>272</v>
      </c>
      <c r="C874" s="504" t="s">
        <v>272</v>
      </c>
      <c r="D874" s="504" t="s">
        <v>272</v>
      </c>
      <c r="E874" s="504" t="s">
        <v>272</v>
      </c>
      <c r="F874" s="504" t="s">
        <v>832</v>
      </c>
      <c r="G874" s="505" t="s">
        <v>1504</v>
      </c>
    </row>
    <row r="875" spans="1:7" s="501" customFormat="1" ht="19.149999999999999" customHeight="1" x14ac:dyDescent="0.35">
      <c r="A875" s="504" t="s">
        <v>272</v>
      </c>
      <c r="B875" s="504" t="s">
        <v>272</v>
      </c>
      <c r="C875" s="504" t="s">
        <v>272</v>
      </c>
      <c r="D875" s="504" t="s">
        <v>272</v>
      </c>
      <c r="E875" s="504" t="s">
        <v>834</v>
      </c>
      <c r="F875" s="504" t="s">
        <v>272</v>
      </c>
      <c r="G875" s="505" t="s">
        <v>1505</v>
      </c>
    </row>
    <row r="876" spans="1:7" s="501" customFormat="1" ht="19.149999999999999" customHeight="1" x14ac:dyDescent="0.35">
      <c r="A876" s="504" t="s">
        <v>272</v>
      </c>
      <c r="B876" s="504" t="s">
        <v>272</v>
      </c>
      <c r="C876" s="504" t="s">
        <v>272</v>
      </c>
      <c r="D876" s="504" t="s">
        <v>272</v>
      </c>
      <c r="E876" s="504" t="s">
        <v>272</v>
      </c>
      <c r="F876" s="504" t="s">
        <v>836</v>
      </c>
      <c r="G876" s="505" t="s">
        <v>1505</v>
      </c>
    </row>
    <row r="877" spans="1:7" s="501" customFormat="1" ht="19.149999999999999" customHeight="1" x14ac:dyDescent="0.35">
      <c r="A877" s="504" t="s">
        <v>272</v>
      </c>
      <c r="B877" s="504" t="s">
        <v>272</v>
      </c>
      <c r="C877" s="504" t="s">
        <v>272</v>
      </c>
      <c r="D877" s="504" t="s">
        <v>1506</v>
      </c>
      <c r="E877" s="504" t="s">
        <v>272</v>
      </c>
      <c r="F877" s="504" t="s">
        <v>272</v>
      </c>
      <c r="G877" s="505" t="s">
        <v>1507</v>
      </c>
    </row>
    <row r="878" spans="1:7" s="501" customFormat="1" ht="19.149999999999999" customHeight="1" x14ac:dyDescent="0.35">
      <c r="A878" s="504" t="s">
        <v>272</v>
      </c>
      <c r="B878" s="504" t="s">
        <v>272</v>
      </c>
      <c r="C878" s="504" t="s">
        <v>272</v>
      </c>
      <c r="D878" s="504" t="s">
        <v>272</v>
      </c>
      <c r="E878" s="504" t="s">
        <v>733</v>
      </c>
      <c r="F878" s="504" t="s">
        <v>272</v>
      </c>
      <c r="G878" s="505" t="s">
        <v>1508</v>
      </c>
    </row>
    <row r="879" spans="1:7" s="501" customFormat="1" ht="19.149999999999999" customHeight="1" x14ac:dyDescent="0.35">
      <c r="A879" s="504" t="s">
        <v>272</v>
      </c>
      <c r="B879" s="504" t="s">
        <v>272</v>
      </c>
      <c r="C879" s="504" t="s">
        <v>272</v>
      </c>
      <c r="D879" s="504" t="s">
        <v>272</v>
      </c>
      <c r="E879" s="504" t="s">
        <v>272</v>
      </c>
      <c r="F879" s="504" t="s">
        <v>737</v>
      </c>
      <c r="G879" s="505" t="s">
        <v>1508</v>
      </c>
    </row>
    <row r="880" spans="1:7" s="501" customFormat="1" ht="19.149999999999999" customHeight="1" x14ac:dyDescent="0.35">
      <c r="A880" s="504" t="s">
        <v>272</v>
      </c>
      <c r="B880" s="504" t="s">
        <v>272</v>
      </c>
      <c r="C880" s="504" t="s">
        <v>272</v>
      </c>
      <c r="D880" s="504" t="s">
        <v>272</v>
      </c>
      <c r="E880" s="504" t="s">
        <v>766</v>
      </c>
      <c r="F880" s="504" t="s">
        <v>272</v>
      </c>
      <c r="G880" s="505" t="s">
        <v>1509</v>
      </c>
    </row>
    <row r="881" spans="1:7" s="501" customFormat="1" ht="19.149999999999999" customHeight="1" x14ac:dyDescent="0.35">
      <c r="A881" s="504" t="s">
        <v>272</v>
      </c>
      <c r="B881" s="504" t="s">
        <v>272</v>
      </c>
      <c r="C881" s="504" t="s">
        <v>272</v>
      </c>
      <c r="D881" s="504" t="s">
        <v>272</v>
      </c>
      <c r="E881" s="504" t="s">
        <v>272</v>
      </c>
      <c r="F881" s="504" t="s">
        <v>1503</v>
      </c>
      <c r="G881" s="505" t="s">
        <v>1509</v>
      </c>
    </row>
    <row r="882" spans="1:7" s="501" customFormat="1" ht="19.149999999999999" customHeight="1" x14ac:dyDescent="0.35">
      <c r="A882" s="504" t="s">
        <v>272</v>
      </c>
      <c r="B882" s="504" t="s">
        <v>272</v>
      </c>
      <c r="C882" s="504" t="s">
        <v>272</v>
      </c>
      <c r="D882" s="504" t="s">
        <v>272</v>
      </c>
      <c r="E882" s="504" t="s">
        <v>782</v>
      </c>
      <c r="F882" s="504" t="s">
        <v>272</v>
      </c>
      <c r="G882" s="505" t="s">
        <v>1510</v>
      </c>
    </row>
    <row r="883" spans="1:7" s="501" customFormat="1" ht="19.149999999999999" customHeight="1" x14ac:dyDescent="0.35">
      <c r="A883" s="504" t="s">
        <v>272</v>
      </c>
      <c r="B883" s="504" t="s">
        <v>272</v>
      </c>
      <c r="C883" s="504" t="s">
        <v>272</v>
      </c>
      <c r="D883" s="504" t="s">
        <v>272</v>
      </c>
      <c r="E883" s="504" t="s">
        <v>272</v>
      </c>
      <c r="F883" s="504" t="s">
        <v>790</v>
      </c>
      <c r="G883" s="505" t="s">
        <v>1510</v>
      </c>
    </row>
    <row r="884" spans="1:7" s="501" customFormat="1" ht="19.149999999999999" customHeight="1" x14ac:dyDescent="0.35">
      <c r="A884" s="504" t="s">
        <v>272</v>
      </c>
      <c r="B884" s="504" t="s">
        <v>272</v>
      </c>
      <c r="C884" s="504" t="s">
        <v>272</v>
      </c>
      <c r="D884" s="504" t="s">
        <v>272</v>
      </c>
      <c r="E884" s="504" t="s">
        <v>794</v>
      </c>
      <c r="F884" s="504" t="s">
        <v>272</v>
      </c>
      <c r="G884" s="505" t="s">
        <v>1511</v>
      </c>
    </row>
    <row r="885" spans="1:7" s="501" customFormat="1" ht="19.149999999999999" customHeight="1" x14ac:dyDescent="0.35">
      <c r="A885" s="504" t="s">
        <v>272</v>
      </c>
      <c r="B885" s="504" t="s">
        <v>272</v>
      </c>
      <c r="C885" s="504" t="s">
        <v>272</v>
      </c>
      <c r="D885" s="504" t="s">
        <v>272</v>
      </c>
      <c r="E885" s="504" t="s">
        <v>272</v>
      </c>
      <c r="F885" s="504" t="s">
        <v>853</v>
      </c>
      <c r="G885" s="505" t="s">
        <v>1512</v>
      </c>
    </row>
    <row r="886" spans="1:7" s="501" customFormat="1" ht="19.149999999999999" customHeight="1" x14ac:dyDescent="0.35">
      <c r="A886" s="504" t="s">
        <v>272</v>
      </c>
      <c r="B886" s="504" t="s">
        <v>272</v>
      </c>
      <c r="C886" s="504" t="s">
        <v>272</v>
      </c>
      <c r="D886" s="504" t="s">
        <v>272</v>
      </c>
      <c r="E886" s="504" t="s">
        <v>272</v>
      </c>
      <c r="F886" s="504" t="s">
        <v>796</v>
      </c>
      <c r="G886" s="505" t="s">
        <v>1513</v>
      </c>
    </row>
    <row r="887" spans="1:7" s="501" customFormat="1" ht="19.149999999999999" customHeight="1" x14ac:dyDescent="0.35">
      <c r="A887" s="504" t="s">
        <v>272</v>
      </c>
      <c r="B887" s="504" t="s">
        <v>272</v>
      </c>
      <c r="C887" s="504" t="s">
        <v>272</v>
      </c>
      <c r="D887" s="504" t="s">
        <v>272</v>
      </c>
      <c r="E887" s="504" t="s">
        <v>272</v>
      </c>
      <c r="F887" s="504" t="s">
        <v>798</v>
      </c>
      <c r="G887" s="505" t="s">
        <v>1514</v>
      </c>
    </row>
    <row r="888" spans="1:7" s="501" customFormat="1" ht="19.149999999999999" customHeight="1" x14ac:dyDescent="0.35">
      <c r="A888" s="504" t="s">
        <v>272</v>
      </c>
      <c r="B888" s="504" t="s">
        <v>272</v>
      </c>
      <c r="C888" s="504" t="s">
        <v>272</v>
      </c>
      <c r="D888" s="504" t="s">
        <v>272</v>
      </c>
      <c r="E888" s="504" t="s">
        <v>826</v>
      </c>
      <c r="F888" s="504" t="s">
        <v>272</v>
      </c>
      <c r="G888" s="505" t="s">
        <v>1515</v>
      </c>
    </row>
    <row r="889" spans="1:7" s="501" customFormat="1" ht="19.149999999999999" customHeight="1" x14ac:dyDescent="0.35">
      <c r="A889" s="504" t="s">
        <v>272</v>
      </c>
      <c r="B889" s="504" t="s">
        <v>272</v>
      </c>
      <c r="C889" s="504" t="s">
        <v>272</v>
      </c>
      <c r="D889" s="504" t="s">
        <v>272</v>
      </c>
      <c r="E889" s="504" t="s">
        <v>272</v>
      </c>
      <c r="F889" s="504" t="s">
        <v>830</v>
      </c>
      <c r="G889" s="505" t="s">
        <v>1516</v>
      </c>
    </row>
    <row r="890" spans="1:7" s="501" customFormat="1" ht="19.149999999999999" customHeight="1" x14ac:dyDescent="0.35">
      <c r="A890" s="504" t="s">
        <v>272</v>
      </c>
      <c r="B890" s="504" t="s">
        <v>272</v>
      </c>
      <c r="C890" s="504" t="s">
        <v>272</v>
      </c>
      <c r="D890" s="504" t="s">
        <v>272</v>
      </c>
      <c r="E890" s="504" t="s">
        <v>272</v>
      </c>
      <c r="F890" s="504" t="s">
        <v>832</v>
      </c>
      <c r="G890" s="505" t="s">
        <v>1517</v>
      </c>
    </row>
    <row r="891" spans="1:7" s="501" customFormat="1" ht="19.149999999999999" customHeight="1" x14ac:dyDescent="0.35">
      <c r="A891" s="504" t="s">
        <v>272</v>
      </c>
      <c r="B891" s="504" t="s">
        <v>272</v>
      </c>
      <c r="C891" s="504" t="s">
        <v>272</v>
      </c>
      <c r="D891" s="504" t="s">
        <v>272</v>
      </c>
      <c r="E891" s="504" t="s">
        <v>834</v>
      </c>
      <c r="F891" s="504" t="s">
        <v>272</v>
      </c>
      <c r="G891" s="505" t="s">
        <v>1518</v>
      </c>
    </row>
    <row r="892" spans="1:7" s="501" customFormat="1" ht="19.149999999999999" customHeight="1" x14ac:dyDescent="0.35">
      <c r="A892" s="504" t="s">
        <v>272</v>
      </c>
      <c r="B892" s="504" t="s">
        <v>272</v>
      </c>
      <c r="C892" s="504" t="s">
        <v>272</v>
      </c>
      <c r="D892" s="504" t="s">
        <v>272</v>
      </c>
      <c r="E892" s="504" t="s">
        <v>272</v>
      </c>
      <c r="F892" s="504" t="s">
        <v>836</v>
      </c>
      <c r="G892" s="505" t="s">
        <v>1518</v>
      </c>
    </row>
    <row r="893" spans="1:7" s="501" customFormat="1" ht="19.149999999999999" customHeight="1" x14ac:dyDescent="0.35">
      <c r="A893" s="504" t="s">
        <v>272</v>
      </c>
      <c r="B893" s="504" t="s">
        <v>272</v>
      </c>
      <c r="C893" s="504" t="s">
        <v>724</v>
      </c>
      <c r="D893" s="504" t="s">
        <v>272</v>
      </c>
      <c r="E893" s="504" t="s">
        <v>272</v>
      </c>
      <c r="F893" s="504" t="s">
        <v>272</v>
      </c>
      <c r="G893" s="505" t="s">
        <v>1519</v>
      </c>
    </row>
    <row r="894" spans="1:7" s="501" customFormat="1" ht="19.149999999999999" customHeight="1" x14ac:dyDescent="0.35">
      <c r="A894" s="504" t="s">
        <v>272</v>
      </c>
      <c r="B894" s="504" t="s">
        <v>272</v>
      </c>
      <c r="C894" s="504" t="s">
        <v>272</v>
      </c>
      <c r="D894" s="504" t="s">
        <v>726</v>
      </c>
      <c r="E894" s="504" t="s">
        <v>272</v>
      </c>
      <c r="F894" s="504" t="s">
        <v>272</v>
      </c>
      <c r="G894" s="505" t="s">
        <v>1519</v>
      </c>
    </row>
    <row r="895" spans="1:7" s="501" customFormat="1" ht="19.149999999999999" customHeight="1" x14ac:dyDescent="0.35">
      <c r="A895" s="504" t="s">
        <v>272</v>
      </c>
      <c r="B895" s="504" t="s">
        <v>272</v>
      </c>
      <c r="C895" s="504" t="s">
        <v>272</v>
      </c>
      <c r="D895" s="504" t="s">
        <v>272</v>
      </c>
      <c r="E895" s="504" t="s">
        <v>727</v>
      </c>
      <c r="F895" s="504" t="s">
        <v>272</v>
      </c>
      <c r="G895" s="505" t="s">
        <v>1520</v>
      </c>
    </row>
    <row r="896" spans="1:7" s="501" customFormat="1" ht="19.149999999999999" customHeight="1" x14ac:dyDescent="0.35">
      <c r="A896" s="504" t="s">
        <v>272</v>
      </c>
      <c r="B896" s="504" t="s">
        <v>272</v>
      </c>
      <c r="C896" s="504" t="s">
        <v>272</v>
      </c>
      <c r="D896" s="504" t="s">
        <v>272</v>
      </c>
      <c r="E896" s="504" t="s">
        <v>272</v>
      </c>
      <c r="F896" s="504" t="s">
        <v>729</v>
      </c>
      <c r="G896" s="505" t="s">
        <v>1520</v>
      </c>
    </row>
    <row r="897" spans="1:7" s="501" customFormat="1" ht="19.149999999999999" customHeight="1" x14ac:dyDescent="0.35">
      <c r="A897" s="504" t="s">
        <v>272</v>
      </c>
      <c r="B897" s="504" t="s">
        <v>272</v>
      </c>
      <c r="C897" s="504" t="s">
        <v>272</v>
      </c>
      <c r="D897" s="504" t="s">
        <v>272</v>
      </c>
      <c r="E897" s="504" t="s">
        <v>733</v>
      </c>
      <c r="F897" s="504" t="s">
        <v>272</v>
      </c>
      <c r="G897" s="505" t="s">
        <v>1521</v>
      </c>
    </row>
    <row r="898" spans="1:7" s="501" customFormat="1" ht="19.149999999999999" customHeight="1" x14ac:dyDescent="0.35">
      <c r="A898" s="504" t="s">
        <v>272</v>
      </c>
      <c r="B898" s="504" t="s">
        <v>272</v>
      </c>
      <c r="C898" s="504" t="s">
        <v>272</v>
      </c>
      <c r="D898" s="504" t="s">
        <v>272</v>
      </c>
      <c r="E898" s="504" t="s">
        <v>272</v>
      </c>
      <c r="F898" s="504" t="s">
        <v>735</v>
      </c>
      <c r="G898" s="505" t="s">
        <v>1522</v>
      </c>
    </row>
    <row r="899" spans="1:7" s="501" customFormat="1" ht="19.149999999999999" customHeight="1" x14ac:dyDescent="0.35">
      <c r="A899" s="504" t="s">
        <v>272</v>
      </c>
      <c r="B899" s="504" t="s">
        <v>272</v>
      </c>
      <c r="C899" s="504" t="s">
        <v>272</v>
      </c>
      <c r="D899" s="504" t="s">
        <v>272</v>
      </c>
      <c r="E899" s="504" t="s">
        <v>272</v>
      </c>
      <c r="F899" s="504" t="s">
        <v>737</v>
      </c>
      <c r="G899" s="505" t="s">
        <v>1523</v>
      </c>
    </row>
    <row r="900" spans="1:7" s="501" customFormat="1" ht="19.149999999999999" customHeight="1" x14ac:dyDescent="0.35">
      <c r="A900" s="504" t="s">
        <v>272</v>
      </c>
      <c r="B900" s="504" t="s">
        <v>272</v>
      </c>
      <c r="C900" s="504" t="s">
        <v>272</v>
      </c>
      <c r="D900" s="504" t="s">
        <v>272</v>
      </c>
      <c r="E900" s="504" t="s">
        <v>272</v>
      </c>
      <c r="F900" s="504" t="s">
        <v>745</v>
      </c>
      <c r="G900" s="505" t="s">
        <v>1524</v>
      </c>
    </row>
    <row r="901" spans="1:7" s="501" customFormat="1" ht="19.149999999999999" customHeight="1" x14ac:dyDescent="0.35">
      <c r="A901" s="504" t="s">
        <v>272</v>
      </c>
      <c r="B901" s="504" t="s">
        <v>272</v>
      </c>
      <c r="C901" s="504" t="s">
        <v>272</v>
      </c>
      <c r="D901" s="504" t="s">
        <v>272</v>
      </c>
      <c r="E901" s="504" t="s">
        <v>747</v>
      </c>
      <c r="F901" s="504" t="s">
        <v>272</v>
      </c>
      <c r="G901" s="505" t="s">
        <v>1525</v>
      </c>
    </row>
    <row r="902" spans="1:7" s="501" customFormat="1" ht="19.149999999999999" customHeight="1" x14ac:dyDescent="0.35">
      <c r="A902" s="504" t="s">
        <v>272</v>
      </c>
      <c r="B902" s="504" t="s">
        <v>272</v>
      </c>
      <c r="C902" s="504" t="s">
        <v>272</v>
      </c>
      <c r="D902" s="504" t="s">
        <v>272</v>
      </c>
      <c r="E902" s="504" t="s">
        <v>272</v>
      </c>
      <c r="F902" s="504" t="s">
        <v>749</v>
      </c>
      <c r="G902" s="505" t="s">
        <v>1525</v>
      </c>
    </row>
    <row r="903" spans="1:7" s="501" customFormat="1" ht="19.149999999999999" customHeight="1" x14ac:dyDescent="0.35">
      <c r="A903" s="504" t="s">
        <v>272</v>
      </c>
      <c r="B903" s="504" t="s">
        <v>272</v>
      </c>
      <c r="C903" s="504" t="s">
        <v>272</v>
      </c>
      <c r="D903" s="504" t="s">
        <v>272</v>
      </c>
      <c r="E903" s="504" t="s">
        <v>750</v>
      </c>
      <c r="F903" s="504" t="s">
        <v>272</v>
      </c>
      <c r="G903" s="505" t="s">
        <v>1526</v>
      </c>
    </row>
    <row r="904" spans="1:7" s="501" customFormat="1" ht="19.149999999999999" customHeight="1" x14ac:dyDescent="0.35">
      <c r="A904" s="504" t="s">
        <v>272</v>
      </c>
      <c r="B904" s="504" t="s">
        <v>272</v>
      </c>
      <c r="C904" s="504" t="s">
        <v>272</v>
      </c>
      <c r="D904" s="504" t="s">
        <v>272</v>
      </c>
      <c r="E904" s="504" t="s">
        <v>272</v>
      </c>
      <c r="F904" s="504" t="s">
        <v>752</v>
      </c>
      <c r="G904" s="505" t="s">
        <v>1527</v>
      </c>
    </row>
    <row r="905" spans="1:7" s="501" customFormat="1" ht="19.149999999999999" customHeight="1" x14ac:dyDescent="0.35">
      <c r="A905" s="504" t="s">
        <v>272</v>
      </c>
      <c r="B905" s="504" t="s">
        <v>272</v>
      </c>
      <c r="C905" s="504" t="s">
        <v>272</v>
      </c>
      <c r="D905" s="504" t="s">
        <v>272</v>
      </c>
      <c r="E905" s="504" t="s">
        <v>272</v>
      </c>
      <c r="F905" s="504" t="s">
        <v>754</v>
      </c>
      <c r="G905" s="505" t="s">
        <v>1528</v>
      </c>
    </row>
    <row r="906" spans="1:7" s="501" customFormat="1" ht="19.149999999999999" customHeight="1" x14ac:dyDescent="0.35">
      <c r="A906" s="504" t="s">
        <v>272</v>
      </c>
      <c r="B906" s="504" t="s">
        <v>272</v>
      </c>
      <c r="C906" s="504" t="s">
        <v>272</v>
      </c>
      <c r="D906" s="504" t="s">
        <v>272</v>
      </c>
      <c r="E906" s="504" t="s">
        <v>272</v>
      </c>
      <c r="F906" s="504" t="s">
        <v>756</v>
      </c>
      <c r="G906" s="505" t="s">
        <v>1529</v>
      </c>
    </row>
    <row r="907" spans="1:7" s="501" customFormat="1" ht="19.149999999999999" customHeight="1" x14ac:dyDescent="0.35">
      <c r="A907" s="504" t="s">
        <v>272</v>
      </c>
      <c r="B907" s="504" t="s">
        <v>272</v>
      </c>
      <c r="C907" s="504" t="s">
        <v>272</v>
      </c>
      <c r="D907" s="504" t="s">
        <v>272</v>
      </c>
      <c r="E907" s="504" t="s">
        <v>760</v>
      </c>
      <c r="F907" s="504" t="s">
        <v>272</v>
      </c>
      <c r="G907" s="505" t="s">
        <v>1530</v>
      </c>
    </row>
    <row r="908" spans="1:7" s="501" customFormat="1" ht="19.149999999999999" customHeight="1" x14ac:dyDescent="0.35">
      <c r="A908" s="504" t="s">
        <v>272</v>
      </c>
      <c r="B908" s="504" t="s">
        <v>272</v>
      </c>
      <c r="C908" s="504" t="s">
        <v>272</v>
      </c>
      <c r="D908" s="504" t="s">
        <v>272</v>
      </c>
      <c r="E908" s="504" t="s">
        <v>272</v>
      </c>
      <c r="F908" s="504" t="s">
        <v>762</v>
      </c>
      <c r="G908" s="505" t="s">
        <v>1530</v>
      </c>
    </row>
    <row r="909" spans="1:7" s="501" customFormat="1" ht="19.149999999999999" customHeight="1" x14ac:dyDescent="0.35">
      <c r="A909" s="504" t="s">
        <v>272</v>
      </c>
      <c r="B909" s="504" t="s">
        <v>272</v>
      </c>
      <c r="C909" s="504" t="s">
        <v>272</v>
      </c>
      <c r="D909" s="504" t="s">
        <v>272</v>
      </c>
      <c r="E909" s="504" t="s">
        <v>774</v>
      </c>
      <c r="F909" s="504" t="s">
        <v>272</v>
      </c>
      <c r="G909" s="505" t="s">
        <v>1531</v>
      </c>
    </row>
    <row r="910" spans="1:7" s="501" customFormat="1" ht="19.149999999999999" customHeight="1" x14ac:dyDescent="0.35">
      <c r="A910" s="504" t="s">
        <v>272</v>
      </c>
      <c r="B910" s="504" t="s">
        <v>272</v>
      </c>
      <c r="C910" s="504" t="s">
        <v>272</v>
      </c>
      <c r="D910" s="504" t="s">
        <v>272</v>
      </c>
      <c r="E910" s="504" t="s">
        <v>272</v>
      </c>
      <c r="F910" s="504" t="s">
        <v>776</v>
      </c>
      <c r="G910" s="505" t="s">
        <v>1532</v>
      </c>
    </row>
    <row r="911" spans="1:7" s="501" customFormat="1" ht="19.149999999999999" customHeight="1" x14ac:dyDescent="0.35">
      <c r="A911" s="504" t="s">
        <v>272</v>
      </c>
      <c r="B911" s="504" t="s">
        <v>272</v>
      </c>
      <c r="C911" s="504" t="s">
        <v>272</v>
      </c>
      <c r="D911" s="504" t="s">
        <v>272</v>
      </c>
      <c r="E911" s="504" t="s">
        <v>272</v>
      </c>
      <c r="F911" s="504" t="s">
        <v>778</v>
      </c>
      <c r="G911" s="505" t="s">
        <v>1533</v>
      </c>
    </row>
    <row r="912" spans="1:7" s="501" customFormat="1" ht="19.149999999999999" customHeight="1" x14ac:dyDescent="0.35">
      <c r="A912" s="504" t="s">
        <v>272</v>
      </c>
      <c r="B912" s="504" t="s">
        <v>272</v>
      </c>
      <c r="C912" s="504" t="s">
        <v>272</v>
      </c>
      <c r="D912" s="504" t="s">
        <v>272</v>
      </c>
      <c r="E912" s="504" t="s">
        <v>782</v>
      </c>
      <c r="F912" s="504" t="s">
        <v>272</v>
      </c>
      <c r="G912" s="505" t="s">
        <v>1534</v>
      </c>
    </row>
    <row r="913" spans="1:7" s="501" customFormat="1" ht="19.149999999999999" customHeight="1" x14ac:dyDescent="0.35">
      <c r="A913" s="504" t="s">
        <v>272</v>
      </c>
      <c r="B913" s="504" t="s">
        <v>272</v>
      </c>
      <c r="C913" s="504" t="s">
        <v>272</v>
      </c>
      <c r="D913" s="504" t="s">
        <v>272</v>
      </c>
      <c r="E913" s="504" t="s">
        <v>272</v>
      </c>
      <c r="F913" s="504" t="s">
        <v>784</v>
      </c>
      <c r="G913" s="505" t="s">
        <v>870</v>
      </c>
    </row>
    <row r="914" spans="1:7" s="501" customFormat="1" ht="19.149999999999999" customHeight="1" x14ac:dyDescent="0.35">
      <c r="A914" s="504" t="s">
        <v>272</v>
      </c>
      <c r="B914" s="504" t="s">
        <v>272</v>
      </c>
      <c r="C914" s="504" t="s">
        <v>272</v>
      </c>
      <c r="D914" s="504" t="s">
        <v>272</v>
      </c>
      <c r="E914" s="504" t="s">
        <v>272</v>
      </c>
      <c r="F914" s="504" t="s">
        <v>786</v>
      </c>
      <c r="G914" s="505" t="s">
        <v>1535</v>
      </c>
    </row>
    <row r="915" spans="1:7" s="501" customFormat="1" ht="19.149999999999999" customHeight="1" x14ac:dyDescent="0.35">
      <c r="A915" s="504" t="s">
        <v>272</v>
      </c>
      <c r="B915" s="504" t="s">
        <v>272</v>
      </c>
      <c r="C915" s="504" t="s">
        <v>272</v>
      </c>
      <c r="D915" s="504" t="s">
        <v>272</v>
      </c>
      <c r="E915" s="504" t="s">
        <v>272</v>
      </c>
      <c r="F915" s="504" t="s">
        <v>792</v>
      </c>
      <c r="G915" s="505" t="s">
        <v>1536</v>
      </c>
    </row>
    <row r="916" spans="1:7" s="501" customFormat="1" ht="19.149999999999999" customHeight="1" x14ac:dyDescent="0.35">
      <c r="A916" s="504" t="s">
        <v>272</v>
      </c>
      <c r="B916" s="504" t="s">
        <v>272</v>
      </c>
      <c r="C916" s="504" t="s">
        <v>272</v>
      </c>
      <c r="D916" s="504" t="s">
        <v>272</v>
      </c>
      <c r="E916" s="504" t="s">
        <v>794</v>
      </c>
      <c r="F916" s="504" t="s">
        <v>272</v>
      </c>
      <c r="G916" s="505" t="s">
        <v>1537</v>
      </c>
    </row>
    <row r="917" spans="1:7" s="501" customFormat="1" ht="19.149999999999999" customHeight="1" x14ac:dyDescent="0.35">
      <c r="A917" s="504" t="s">
        <v>272</v>
      </c>
      <c r="B917" s="504" t="s">
        <v>272</v>
      </c>
      <c r="C917" s="504" t="s">
        <v>272</v>
      </c>
      <c r="D917" s="504" t="s">
        <v>272</v>
      </c>
      <c r="E917" s="504" t="s">
        <v>272</v>
      </c>
      <c r="F917" s="504" t="s">
        <v>853</v>
      </c>
      <c r="G917" s="505" t="s">
        <v>1538</v>
      </c>
    </row>
    <row r="918" spans="1:7" s="501" customFormat="1" ht="19.149999999999999" customHeight="1" x14ac:dyDescent="0.35">
      <c r="A918" s="504" t="s">
        <v>272</v>
      </c>
      <c r="B918" s="504" t="s">
        <v>272</v>
      </c>
      <c r="C918" s="504" t="s">
        <v>272</v>
      </c>
      <c r="D918" s="504" t="s">
        <v>272</v>
      </c>
      <c r="E918" s="504" t="s">
        <v>272</v>
      </c>
      <c r="F918" s="504" t="s">
        <v>798</v>
      </c>
      <c r="G918" s="505" t="s">
        <v>1539</v>
      </c>
    </row>
    <row r="919" spans="1:7" s="501" customFormat="1" ht="19.149999999999999" customHeight="1" x14ac:dyDescent="0.35">
      <c r="A919" s="504" t="s">
        <v>272</v>
      </c>
      <c r="B919" s="504" t="s">
        <v>272</v>
      </c>
      <c r="C919" s="504" t="s">
        <v>272</v>
      </c>
      <c r="D919" s="504" t="s">
        <v>272</v>
      </c>
      <c r="E919" s="504" t="s">
        <v>806</v>
      </c>
      <c r="F919" s="504" t="s">
        <v>272</v>
      </c>
      <c r="G919" s="505" t="s">
        <v>1540</v>
      </c>
    </row>
    <row r="920" spans="1:7" s="501" customFormat="1" ht="19.149999999999999" customHeight="1" x14ac:dyDescent="0.35">
      <c r="A920" s="504" t="s">
        <v>272</v>
      </c>
      <c r="B920" s="504" t="s">
        <v>272</v>
      </c>
      <c r="C920" s="504" t="s">
        <v>272</v>
      </c>
      <c r="D920" s="504" t="s">
        <v>272</v>
      </c>
      <c r="E920" s="504" t="s">
        <v>272</v>
      </c>
      <c r="F920" s="504" t="s">
        <v>812</v>
      </c>
      <c r="G920" s="505" t="s">
        <v>1540</v>
      </c>
    </row>
    <row r="921" spans="1:7" s="501" customFormat="1" ht="19.149999999999999" customHeight="1" x14ac:dyDescent="0.35">
      <c r="A921" s="504" t="s">
        <v>272</v>
      </c>
      <c r="B921" s="504" t="s">
        <v>272</v>
      </c>
      <c r="C921" s="504" t="s">
        <v>272</v>
      </c>
      <c r="D921" s="504" t="s">
        <v>272</v>
      </c>
      <c r="E921" s="504" t="s">
        <v>826</v>
      </c>
      <c r="F921" s="504" t="s">
        <v>272</v>
      </c>
      <c r="G921" s="505" t="s">
        <v>1541</v>
      </c>
    </row>
    <row r="922" spans="1:7" s="501" customFormat="1" ht="19.149999999999999" customHeight="1" x14ac:dyDescent="0.35">
      <c r="A922" s="504" t="s">
        <v>272</v>
      </c>
      <c r="B922" s="504" t="s">
        <v>272</v>
      </c>
      <c r="C922" s="504" t="s">
        <v>272</v>
      </c>
      <c r="D922" s="504" t="s">
        <v>272</v>
      </c>
      <c r="E922" s="504" t="s">
        <v>272</v>
      </c>
      <c r="F922" s="504" t="s">
        <v>860</v>
      </c>
      <c r="G922" s="505" t="s">
        <v>1542</v>
      </c>
    </row>
    <row r="923" spans="1:7" s="501" customFormat="1" ht="19.149999999999999" customHeight="1" x14ac:dyDescent="0.35">
      <c r="A923" s="504" t="s">
        <v>272</v>
      </c>
      <c r="B923" s="504" t="s">
        <v>272</v>
      </c>
      <c r="C923" s="504" t="s">
        <v>272</v>
      </c>
      <c r="D923" s="504" t="s">
        <v>272</v>
      </c>
      <c r="E923" s="504" t="s">
        <v>272</v>
      </c>
      <c r="F923" s="504" t="s">
        <v>830</v>
      </c>
      <c r="G923" s="505" t="s">
        <v>1543</v>
      </c>
    </row>
    <row r="924" spans="1:7" s="501" customFormat="1" ht="19.149999999999999" customHeight="1" x14ac:dyDescent="0.35">
      <c r="A924" s="504" t="s">
        <v>272</v>
      </c>
      <c r="B924" s="504" t="s">
        <v>272</v>
      </c>
      <c r="C924" s="504" t="s">
        <v>272</v>
      </c>
      <c r="D924" s="504" t="s">
        <v>272</v>
      </c>
      <c r="E924" s="504" t="s">
        <v>272</v>
      </c>
      <c r="F924" s="504" t="s">
        <v>832</v>
      </c>
      <c r="G924" s="505" t="s">
        <v>1544</v>
      </c>
    </row>
    <row r="925" spans="1:7" s="501" customFormat="1" ht="19.149999999999999" customHeight="1" x14ac:dyDescent="0.35">
      <c r="A925" s="504" t="s">
        <v>272</v>
      </c>
      <c r="B925" s="504" t="s">
        <v>272</v>
      </c>
      <c r="C925" s="504" t="s">
        <v>272</v>
      </c>
      <c r="D925" s="504" t="s">
        <v>272</v>
      </c>
      <c r="E925" s="504" t="s">
        <v>984</v>
      </c>
      <c r="F925" s="504" t="s">
        <v>272</v>
      </c>
      <c r="G925" s="505" t="s">
        <v>1545</v>
      </c>
    </row>
    <row r="926" spans="1:7" s="501" customFormat="1" ht="19.149999999999999" customHeight="1" x14ac:dyDescent="0.35">
      <c r="A926" s="504" t="s">
        <v>272</v>
      </c>
      <c r="B926" s="504" t="s">
        <v>272</v>
      </c>
      <c r="C926" s="504" t="s">
        <v>272</v>
      </c>
      <c r="D926" s="504" t="s">
        <v>272</v>
      </c>
      <c r="E926" s="504" t="s">
        <v>272</v>
      </c>
      <c r="F926" s="504" t="s">
        <v>986</v>
      </c>
      <c r="G926" s="505" t="s">
        <v>1545</v>
      </c>
    </row>
    <row r="927" spans="1:7" s="501" customFormat="1" ht="19.149999999999999" customHeight="1" x14ac:dyDescent="0.35">
      <c r="A927" s="504" t="s">
        <v>272</v>
      </c>
      <c r="B927" s="504" t="s">
        <v>272</v>
      </c>
      <c r="C927" s="504" t="s">
        <v>272</v>
      </c>
      <c r="D927" s="504" t="s">
        <v>272</v>
      </c>
      <c r="E927" s="504" t="s">
        <v>834</v>
      </c>
      <c r="F927" s="504" t="s">
        <v>272</v>
      </c>
      <c r="G927" s="505" t="s">
        <v>1546</v>
      </c>
    </row>
    <row r="928" spans="1:7" s="501" customFormat="1" ht="19.149999999999999" customHeight="1" x14ac:dyDescent="0.35">
      <c r="A928" s="504" t="s">
        <v>272</v>
      </c>
      <c r="B928" s="504" t="s">
        <v>272</v>
      </c>
      <c r="C928" s="504" t="s">
        <v>272</v>
      </c>
      <c r="D928" s="504" t="s">
        <v>272</v>
      </c>
      <c r="E928" s="504" t="s">
        <v>272</v>
      </c>
      <c r="F928" s="504" t="s">
        <v>836</v>
      </c>
      <c r="G928" s="505" t="s">
        <v>1547</v>
      </c>
    </row>
    <row r="929" spans="1:7" s="501" customFormat="1" ht="19.149999999999999" customHeight="1" x14ac:dyDescent="0.35">
      <c r="A929" s="504" t="s">
        <v>272</v>
      </c>
      <c r="B929" s="504" t="s">
        <v>272</v>
      </c>
      <c r="C929" s="504" t="s">
        <v>272</v>
      </c>
      <c r="D929" s="504" t="s">
        <v>272</v>
      </c>
      <c r="E929" s="504" t="s">
        <v>272</v>
      </c>
      <c r="F929" s="504" t="s">
        <v>840</v>
      </c>
      <c r="G929" s="505" t="s">
        <v>1548</v>
      </c>
    </row>
    <row r="930" spans="1:7" s="501" customFormat="1" ht="19.149999999999999" customHeight="1" x14ac:dyDescent="0.35">
      <c r="A930" s="504" t="s">
        <v>272</v>
      </c>
      <c r="B930" s="504" t="s">
        <v>272</v>
      </c>
      <c r="C930" s="504" t="s">
        <v>272</v>
      </c>
      <c r="D930" s="504" t="s">
        <v>272</v>
      </c>
      <c r="E930" s="504" t="s">
        <v>272</v>
      </c>
      <c r="F930" s="504" t="s">
        <v>842</v>
      </c>
      <c r="G930" s="505" t="s">
        <v>1549</v>
      </c>
    </row>
    <row r="931" spans="1:7" s="501" customFormat="1" ht="19.149999999999999" customHeight="1" x14ac:dyDescent="0.35">
      <c r="A931" s="504" t="s">
        <v>272</v>
      </c>
      <c r="B931" s="504" t="s">
        <v>1550</v>
      </c>
      <c r="C931" s="504" t="s">
        <v>272</v>
      </c>
      <c r="D931" s="504" t="s">
        <v>272</v>
      </c>
      <c r="E931" s="504" t="s">
        <v>272</v>
      </c>
      <c r="F931" s="504" t="s">
        <v>272</v>
      </c>
      <c r="G931" s="505" t="s">
        <v>1551</v>
      </c>
    </row>
    <row r="932" spans="1:7" s="501" customFormat="1" ht="19.149999999999999" customHeight="1" x14ac:dyDescent="0.35">
      <c r="A932" s="504" t="s">
        <v>272</v>
      </c>
      <c r="B932" s="504" t="s">
        <v>272</v>
      </c>
      <c r="C932" s="504" t="s">
        <v>724</v>
      </c>
      <c r="D932" s="504" t="s">
        <v>272</v>
      </c>
      <c r="E932" s="504" t="s">
        <v>272</v>
      </c>
      <c r="F932" s="504" t="s">
        <v>272</v>
      </c>
      <c r="G932" s="505" t="s">
        <v>1551</v>
      </c>
    </row>
    <row r="933" spans="1:7" s="501" customFormat="1" ht="19.149999999999999" customHeight="1" x14ac:dyDescent="0.35">
      <c r="A933" s="504" t="s">
        <v>272</v>
      </c>
      <c r="B933" s="504" t="s">
        <v>272</v>
      </c>
      <c r="C933" s="504" t="s">
        <v>272</v>
      </c>
      <c r="D933" s="504" t="s">
        <v>726</v>
      </c>
      <c r="E933" s="504" t="s">
        <v>272</v>
      </c>
      <c r="F933" s="504" t="s">
        <v>272</v>
      </c>
      <c r="G933" s="505" t="s">
        <v>1551</v>
      </c>
    </row>
    <row r="934" spans="1:7" s="501" customFormat="1" ht="19.149999999999999" customHeight="1" x14ac:dyDescent="0.35">
      <c r="A934" s="504" t="s">
        <v>272</v>
      </c>
      <c r="B934" s="504" t="s">
        <v>272</v>
      </c>
      <c r="C934" s="504" t="s">
        <v>272</v>
      </c>
      <c r="D934" s="504" t="s">
        <v>272</v>
      </c>
      <c r="E934" s="504" t="s">
        <v>727</v>
      </c>
      <c r="F934" s="504" t="s">
        <v>272</v>
      </c>
      <c r="G934" s="505" t="s">
        <v>1552</v>
      </c>
    </row>
    <row r="935" spans="1:7" s="501" customFormat="1" ht="19.149999999999999" customHeight="1" x14ac:dyDescent="0.35">
      <c r="A935" s="504" t="s">
        <v>272</v>
      </c>
      <c r="B935" s="504" t="s">
        <v>272</v>
      </c>
      <c r="C935" s="504" t="s">
        <v>272</v>
      </c>
      <c r="D935" s="504" t="s">
        <v>272</v>
      </c>
      <c r="E935" s="504" t="s">
        <v>272</v>
      </c>
      <c r="F935" s="504" t="s">
        <v>729</v>
      </c>
      <c r="G935" s="505" t="s">
        <v>1552</v>
      </c>
    </row>
    <row r="936" spans="1:7" s="501" customFormat="1" ht="19.149999999999999" customHeight="1" x14ac:dyDescent="0.35">
      <c r="A936" s="504" t="s">
        <v>272</v>
      </c>
      <c r="B936" s="504" t="s">
        <v>272</v>
      </c>
      <c r="C936" s="504" t="s">
        <v>272</v>
      </c>
      <c r="D936" s="504" t="s">
        <v>272</v>
      </c>
      <c r="E936" s="504" t="s">
        <v>733</v>
      </c>
      <c r="F936" s="504" t="s">
        <v>272</v>
      </c>
      <c r="G936" s="505" t="s">
        <v>1553</v>
      </c>
    </row>
    <row r="937" spans="1:7" s="501" customFormat="1" ht="19.149999999999999" customHeight="1" x14ac:dyDescent="0.35">
      <c r="A937" s="504" t="s">
        <v>272</v>
      </c>
      <c r="B937" s="504" t="s">
        <v>272</v>
      </c>
      <c r="C937" s="504" t="s">
        <v>272</v>
      </c>
      <c r="D937" s="504" t="s">
        <v>272</v>
      </c>
      <c r="E937" s="504" t="s">
        <v>272</v>
      </c>
      <c r="F937" s="504" t="s">
        <v>735</v>
      </c>
      <c r="G937" s="505" t="s">
        <v>1554</v>
      </c>
    </row>
    <row r="938" spans="1:7" s="501" customFormat="1" ht="19.149999999999999" customHeight="1" x14ac:dyDescent="0.35">
      <c r="A938" s="504" t="s">
        <v>272</v>
      </c>
      <c r="B938" s="504" t="s">
        <v>272</v>
      </c>
      <c r="C938" s="504" t="s">
        <v>272</v>
      </c>
      <c r="D938" s="504" t="s">
        <v>272</v>
      </c>
      <c r="E938" s="504" t="s">
        <v>272</v>
      </c>
      <c r="F938" s="504" t="s">
        <v>737</v>
      </c>
      <c r="G938" s="505" t="s">
        <v>1555</v>
      </c>
    </row>
    <row r="939" spans="1:7" s="501" customFormat="1" ht="19.149999999999999" customHeight="1" x14ac:dyDescent="0.35">
      <c r="A939" s="504" t="s">
        <v>272</v>
      </c>
      <c r="B939" s="504" t="s">
        <v>272</v>
      </c>
      <c r="C939" s="504" t="s">
        <v>272</v>
      </c>
      <c r="D939" s="504" t="s">
        <v>272</v>
      </c>
      <c r="E939" s="504" t="s">
        <v>272</v>
      </c>
      <c r="F939" s="504" t="s">
        <v>745</v>
      </c>
      <c r="G939" s="505" t="s">
        <v>1556</v>
      </c>
    </row>
    <row r="940" spans="1:7" s="501" customFormat="1" ht="19.149999999999999" customHeight="1" x14ac:dyDescent="0.35">
      <c r="A940" s="504" t="s">
        <v>272</v>
      </c>
      <c r="B940" s="504" t="s">
        <v>272</v>
      </c>
      <c r="C940" s="504" t="s">
        <v>272</v>
      </c>
      <c r="D940" s="504" t="s">
        <v>272</v>
      </c>
      <c r="E940" s="504" t="s">
        <v>272</v>
      </c>
      <c r="F940" s="504" t="s">
        <v>1050</v>
      </c>
      <c r="G940" s="505" t="s">
        <v>1557</v>
      </c>
    </row>
    <row r="941" spans="1:7" s="501" customFormat="1" ht="19.149999999999999" customHeight="1" x14ac:dyDescent="0.35">
      <c r="A941" s="504" t="s">
        <v>272</v>
      </c>
      <c r="B941" s="504" t="s">
        <v>272</v>
      </c>
      <c r="C941" s="504" t="s">
        <v>272</v>
      </c>
      <c r="D941" s="504" t="s">
        <v>272</v>
      </c>
      <c r="E941" s="504" t="s">
        <v>747</v>
      </c>
      <c r="F941" s="504" t="s">
        <v>272</v>
      </c>
      <c r="G941" s="505" t="s">
        <v>1558</v>
      </c>
    </row>
    <row r="942" spans="1:7" s="501" customFormat="1" ht="19.149999999999999" customHeight="1" x14ac:dyDescent="0.35">
      <c r="A942" s="504" t="s">
        <v>272</v>
      </c>
      <c r="B942" s="504" t="s">
        <v>272</v>
      </c>
      <c r="C942" s="504" t="s">
        <v>272</v>
      </c>
      <c r="D942" s="504" t="s">
        <v>272</v>
      </c>
      <c r="E942" s="504" t="s">
        <v>272</v>
      </c>
      <c r="F942" s="504" t="s">
        <v>749</v>
      </c>
      <c r="G942" s="505" t="s">
        <v>1559</v>
      </c>
    </row>
    <row r="943" spans="1:7" s="501" customFormat="1" ht="19.149999999999999" customHeight="1" x14ac:dyDescent="0.35">
      <c r="A943" s="504" t="s">
        <v>272</v>
      </c>
      <c r="B943" s="504" t="s">
        <v>272</v>
      </c>
      <c r="C943" s="504" t="s">
        <v>272</v>
      </c>
      <c r="D943" s="504" t="s">
        <v>272</v>
      </c>
      <c r="E943" s="504" t="s">
        <v>272</v>
      </c>
      <c r="F943" s="504" t="s">
        <v>1057</v>
      </c>
      <c r="G943" s="505" t="s">
        <v>1094</v>
      </c>
    </row>
    <row r="944" spans="1:7" s="501" customFormat="1" ht="19.149999999999999" customHeight="1" x14ac:dyDescent="0.35">
      <c r="A944" s="504" t="s">
        <v>272</v>
      </c>
      <c r="B944" s="504" t="s">
        <v>272</v>
      </c>
      <c r="C944" s="504" t="s">
        <v>272</v>
      </c>
      <c r="D944" s="504" t="s">
        <v>272</v>
      </c>
      <c r="E944" s="504" t="s">
        <v>750</v>
      </c>
      <c r="F944" s="504" t="s">
        <v>272</v>
      </c>
      <c r="G944" s="505" t="s">
        <v>1560</v>
      </c>
    </row>
    <row r="945" spans="1:7" s="501" customFormat="1" ht="19.149999999999999" customHeight="1" x14ac:dyDescent="0.35">
      <c r="A945" s="504" t="s">
        <v>272</v>
      </c>
      <c r="B945" s="504" t="s">
        <v>272</v>
      </c>
      <c r="C945" s="504" t="s">
        <v>272</v>
      </c>
      <c r="D945" s="504" t="s">
        <v>272</v>
      </c>
      <c r="E945" s="504" t="s">
        <v>272</v>
      </c>
      <c r="F945" s="504" t="s">
        <v>752</v>
      </c>
      <c r="G945" s="505" t="s">
        <v>1561</v>
      </c>
    </row>
    <row r="946" spans="1:7" s="501" customFormat="1" ht="19.149999999999999" customHeight="1" x14ac:dyDescent="0.35">
      <c r="A946" s="504" t="s">
        <v>272</v>
      </c>
      <c r="B946" s="504" t="s">
        <v>272</v>
      </c>
      <c r="C946" s="504" t="s">
        <v>272</v>
      </c>
      <c r="D946" s="504" t="s">
        <v>272</v>
      </c>
      <c r="E946" s="504" t="s">
        <v>272</v>
      </c>
      <c r="F946" s="504" t="s">
        <v>754</v>
      </c>
      <c r="G946" s="505" t="s">
        <v>1562</v>
      </c>
    </row>
    <row r="947" spans="1:7" s="501" customFormat="1" ht="19.149999999999999" customHeight="1" x14ac:dyDescent="0.35">
      <c r="A947" s="504" t="s">
        <v>272</v>
      </c>
      <c r="B947" s="504" t="s">
        <v>272</v>
      </c>
      <c r="C947" s="504" t="s">
        <v>272</v>
      </c>
      <c r="D947" s="504" t="s">
        <v>272</v>
      </c>
      <c r="E947" s="504" t="s">
        <v>272</v>
      </c>
      <c r="F947" s="504" t="s">
        <v>756</v>
      </c>
      <c r="G947" s="505" t="s">
        <v>1563</v>
      </c>
    </row>
    <row r="948" spans="1:7" s="501" customFormat="1" ht="19.149999999999999" customHeight="1" x14ac:dyDescent="0.35">
      <c r="A948" s="504" t="s">
        <v>272</v>
      </c>
      <c r="B948" s="504" t="s">
        <v>272</v>
      </c>
      <c r="C948" s="504" t="s">
        <v>272</v>
      </c>
      <c r="D948" s="504" t="s">
        <v>272</v>
      </c>
      <c r="E948" s="504" t="s">
        <v>760</v>
      </c>
      <c r="F948" s="504" t="s">
        <v>272</v>
      </c>
      <c r="G948" s="505" t="s">
        <v>1564</v>
      </c>
    </row>
    <row r="949" spans="1:7" s="501" customFormat="1" ht="19.149999999999999" customHeight="1" x14ac:dyDescent="0.35">
      <c r="A949" s="504" t="s">
        <v>272</v>
      </c>
      <c r="B949" s="504" t="s">
        <v>272</v>
      </c>
      <c r="C949" s="504" t="s">
        <v>272</v>
      </c>
      <c r="D949" s="504" t="s">
        <v>272</v>
      </c>
      <c r="E949" s="504" t="s">
        <v>272</v>
      </c>
      <c r="F949" s="504" t="s">
        <v>762</v>
      </c>
      <c r="G949" s="505" t="s">
        <v>1564</v>
      </c>
    </row>
    <row r="950" spans="1:7" s="501" customFormat="1" ht="19.149999999999999" customHeight="1" x14ac:dyDescent="0.35">
      <c r="A950" s="504" t="s">
        <v>272</v>
      </c>
      <c r="B950" s="504" t="s">
        <v>272</v>
      </c>
      <c r="C950" s="504" t="s">
        <v>272</v>
      </c>
      <c r="D950" s="504" t="s">
        <v>272</v>
      </c>
      <c r="E950" s="504" t="s">
        <v>774</v>
      </c>
      <c r="F950" s="504" t="s">
        <v>272</v>
      </c>
      <c r="G950" s="505" t="s">
        <v>1565</v>
      </c>
    </row>
    <row r="951" spans="1:7" s="501" customFormat="1" ht="19.149999999999999" customHeight="1" x14ac:dyDescent="0.35">
      <c r="A951" s="504" t="s">
        <v>272</v>
      </c>
      <c r="B951" s="504" t="s">
        <v>272</v>
      </c>
      <c r="C951" s="504" t="s">
        <v>272</v>
      </c>
      <c r="D951" s="504" t="s">
        <v>272</v>
      </c>
      <c r="E951" s="504" t="s">
        <v>272</v>
      </c>
      <c r="F951" s="504" t="s">
        <v>776</v>
      </c>
      <c r="G951" s="505" t="s">
        <v>1566</v>
      </c>
    </row>
    <row r="952" spans="1:7" s="501" customFormat="1" ht="19.149999999999999" customHeight="1" x14ac:dyDescent="0.35">
      <c r="A952" s="504" t="s">
        <v>272</v>
      </c>
      <c r="B952" s="504" t="s">
        <v>272</v>
      </c>
      <c r="C952" s="504" t="s">
        <v>272</v>
      </c>
      <c r="D952" s="504" t="s">
        <v>272</v>
      </c>
      <c r="E952" s="504" t="s">
        <v>272</v>
      </c>
      <c r="F952" s="504" t="s">
        <v>780</v>
      </c>
      <c r="G952" s="505" t="s">
        <v>1567</v>
      </c>
    </row>
    <row r="953" spans="1:7" s="501" customFormat="1" ht="19.149999999999999" customHeight="1" x14ac:dyDescent="0.35">
      <c r="A953" s="504" t="s">
        <v>272</v>
      </c>
      <c r="B953" s="504" t="s">
        <v>272</v>
      </c>
      <c r="C953" s="504" t="s">
        <v>272</v>
      </c>
      <c r="D953" s="504" t="s">
        <v>272</v>
      </c>
      <c r="E953" s="504" t="s">
        <v>782</v>
      </c>
      <c r="F953" s="504" t="s">
        <v>272</v>
      </c>
      <c r="G953" s="505" t="s">
        <v>1568</v>
      </c>
    </row>
    <row r="954" spans="1:7" s="501" customFormat="1" ht="19.149999999999999" customHeight="1" x14ac:dyDescent="0.35">
      <c r="A954" s="504" t="s">
        <v>272</v>
      </c>
      <c r="B954" s="504" t="s">
        <v>272</v>
      </c>
      <c r="C954" s="504" t="s">
        <v>272</v>
      </c>
      <c r="D954" s="504" t="s">
        <v>272</v>
      </c>
      <c r="E954" s="504" t="s">
        <v>272</v>
      </c>
      <c r="F954" s="504" t="s">
        <v>784</v>
      </c>
      <c r="G954" s="505" t="s">
        <v>1317</v>
      </c>
    </row>
    <row r="955" spans="1:7" s="501" customFormat="1" ht="19.149999999999999" customHeight="1" x14ac:dyDescent="0.35">
      <c r="A955" s="504" t="s">
        <v>272</v>
      </c>
      <c r="B955" s="504" t="s">
        <v>272</v>
      </c>
      <c r="C955" s="504" t="s">
        <v>272</v>
      </c>
      <c r="D955" s="504" t="s">
        <v>272</v>
      </c>
      <c r="E955" s="504" t="s">
        <v>272</v>
      </c>
      <c r="F955" s="504" t="s">
        <v>786</v>
      </c>
      <c r="G955" s="505" t="s">
        <v>1569</v>
      </c>
    </row>
    <row r="956" spans="1:7" s="501" customFormat="1" ht="19.149999999999999" customHeight="1" x14ac:dyDescent="0.35">
      <c r="A956" s="504" t="s">
        <v>272</v>
      </c>
      <c r="B956" s="504" t="s">
        <v>272</v>
      </c>
      <c r="C956" s="504" t="s">
        <v>272</v>
      </c>
      <c r="D956" s="504" t="s">
        <v>272</v>
      </c>
      <c r="E956" s="504" t="s">
        <v>272</v>
      </c>
      <c r="F956" s="504" t="s">
        <v>790</v>
      </c>
      <c r="G956" s="505" t="s">
        <v>1570</v>
      </c>
    </row>
    <row r="957" spans="1:7" s="501" customFormat="1" ht="19.149999999999999" customHeight="1" x14ac:dyDescent="0.35">
      <c r="A957" s="504" t="s">
        <v>272</v>
      </c>
      <c r="B957" s="504" t="s">
        <v>272</v>
      </c>
      <c r="C957" s="504" t="s">
        <v>272</v>
      </c>
      <c r="D957" s="504" t="s">
        <v>272</v>
      </c>
      <c r="E957" s="504" t="s">
        <v>794</v>
      </c>
      <c r="F957" s="504" t="s">
        <v>272</v>
      </c>
      <c r="G957" s="505" t="s">
        <v>1571</v>
      </c>
    </row>
    <row r="958" spans="1:7" s="501" customFormat="1" ht="19.149999999999999" customHeight="1" x14ac:dyDescent="0.35">
      <c r="A958" s="504" t="s">
        <v>272</v>
      </c>
      <c r="B958" s="504" t="s">
        <v>272</v>
      </c>
      <c r="C958" s="504" t="s">
        <v>272</v>
      </c>
      <c r="D958" s="504" t="s">
        <v>272</v>
      </c>
      <c r="E958" s="504" t="s">
        <v>272</v>
      </c>
      <c r="F958" s="504" t="s">
        <v>853</v>
      </c>
      <c r="G958" s="505" t="s">
        <v>1572</v>
      </c>
    </row>
    <row r="959" spans="1:7" s="501" customFormat="1" ht="19.149999999999999" customHeight="1" x14ac:dyDescent="0.35">
      <c r="A959" s="504" t="s">
        <v>272</v>
      </c>
      <c r="B959" s="504" t="s">
        <v>272</v>
      </c>
      <c r="C959" s="504" t="s">
        <v>272</v>
      </c>
      <c r="D959" s="504" t="s">
        <v>272</v>
      </c>
      <c r="E959" s="504" t="s">
        <v>272</v>
      </c>
      <c r="F959" s="504" t="s">
        <v>796</v>
      </c>
      <c r="G959" s="505" t="s">
        <v>1573</v>
      </c>
    </row>
    <row r="960" spans="1:7" s="501" customFormat="1" ht="19.149999999999999" customHeight="1" x14ac:dyDescent="0.35">
      <c r="A960" s="504" t="s">
        <v>272</v>
      </c>
      <c r="B960" s="504" t="s">
        <v>272</v>
      </c>
      <c r="C960" s="504" t="s">
        <v>272</v>
      </c>
      <c r="D960" s="504" t="s">
        <v>272</v>
      </c>
      <c r="E960" s="504" t="s">
        <v>272</v>
      </c>
      <c r="F960" s="504" t="s">
        <v>798</v>
      </c>
      <c r="G960" s="505" t="s">
        <v>1574</v>
      </c>
    </row>
    <row r="961" spans="1:7" s="501" customFormat="1" ht="19.149999999999999" customHeight="1" x14ac:dyDescent="0.35">
      <c r="A961" s="504" t="s">
        <v>272</v>
      </c>
      <c r="B961" s="504" t="s">
        <v>272</v>
      </c>
      <c r="C961" s="504" t="s">
        <v>272</v>
      </c>
      <c r="D961" s="504" t="s">
        <v>272</v>
      </c>
      <c r="E961" s="504" t="s">
        <v>806</v>
      </c>
      <c r="F961" s="504" t="s">
        <v>272</v>
      </c>
      <c r="G961" s="505" t="s">
        <v>1575</v>
      </c>
    </row>
    <row r="962" spans="1:7" s="501" customFormat="1" ht="19.149999999999999" customHeight="1" x14ac:dyDescent="0.35">
      <c r="A962" s="504" t="s">
        <v>272</v>
      </c>
      <c r="B962" s="504" t="s">
        <v>272</v>
      </c>
      <c r="C962" s="504" t="s">
        <v>272</v>
      </c>
      <c r="D962" s="504" t="s">
        <v>272</v>
      </c>
      <c r="E962" s="504" t="s">
        <v>272</v>
      </c>
      <c r="F962" s="504" t="s">
        <v>812</v>
      </c>
      <c r="G962" s="505" t="s">
        <v>1575</v>
      </c>
    </row>
    <row r="963" spans="1:7" s="501" customFormat="1" ht="19.149999999999999" customHeight="1" x14ac:dyDescent="0.35">
      <c r="A963" s="504" t="s">
        <v>272</v>
      </c>
      <c r="B963" s="504" t="s">
        <v>272</v>
      </c>
      <c r="C963" s="504" t="s">
        <v>272</v>
      </c>
      <c r="D963" s="504" t="s">
        <v>272</v>
      </c>
      <c r="E963" s="504" t="s">
        <v>826</v>
      </c>
      <c r="F963" s="504" t="s">
        <v>272</v>
      </c>
      <c r="G963" s="505" t="s">
        <v>1576</v>
      </c>
    </row>
    <row r="964" spans="1:7" s="501" customFormat="1" ht="19.149999999999999" customHeight="1" x14ac:dyDescent="0.35">
      <c r="A964" s="504" t="s">
        <v>272</v>
      </c>
      <c r="B964" s="504" t="s">
        <v>272</v>
      </c>
      <c r="C964" s="504" t="s">
        <v>272</v>
      </c>
      <c r="D964" s="504" t="s">
        <v>272</v>
      </c>
      <c r="E964" s="504" t="s">
        <v>272</v>
      </c>
      <c r="F964" s="504" t="s">
        <v>860</v>
      </c>
      <c r="G964" s="505" t="s">
        <v>1577</v>
      </c>
    </row>
    <row r="965" spans="1:7" s="501" customFormat="1" ht="19.149999999999999" customHeight="1" x14ac:dyDescent="0.35">
      <c r="A965" s="504" t="s">
        <v>272</v>
      </c>
      <c r="B965" s="504" t="s">
        <v>272</v>
      </c>
      <c r="C965" s="504" t="s">
        <v>272</v>
      </c>
      <c r="D965" s="504" t="s">
        <v>272</v>
      </c>
      <c r="E965" s="504" t="s">
        <v>272</v>
      </c>
      <c r="F965" s="504" t="s">
        <v>830</v>
      </c>
      <c r="G965" s="505" t="s">
        <v>1578</v>
      </c>
    </row>
    <row r="966" spans="1:7" s="501" customFormat="1" ht="19.149999999999999" customHeight="1" x14ac:dyDescent="0.35">
      <c r="A966" s="504" t="s">
        <v>272</v>
      </c>
      <c r="B966" s="504" t="s">
        <v>272</v>
      </c>
      <c r="C966" s="504" t="s">
        <v>272</v>
      </c>
      <c r="D966" s="504" t="s">
        <v>272</v>
      </c>
      <c r="E966" s="504" t="s">
        <v>272</v>
      </c>
      <c r="F966" s="504" t="s">
        <v>832</v>
      </c>
      <c r="G966" s="505" t="s">
        <v>1579</v>
      </c>
    </row>
    <row r="967" spans="1:7" s="501" customFormat="1" ht="19.149999999999999" customHeight="1" x14ac:dyDescent="0.35">
      <c r="A967" s="504" t="s">
        <v>272</v>
      </c>
      <c r="B967" s="504" t="s">
        <v>272</v>
      </c>
      <c r="C967" s="504" t="s">
        <v>272</v>
      </c>
      <c r="D967" s="504" t="s">
        <v>272</v>
      </c>
      <c r="E967" s="504" t="s">
        <v>834</v>
      </c>
      <c r="F967" s="504" t="s">
        <v>272</v>
      </c>
      <c r="G967" s="505" t="s">
        <v>1580</v>
      </c>
    </row>
    <row r="968" spans="1:7" s="501" customFormat="1" ht="19.149999999999999" customHeight="1" x14ac:dyDescent="0.35">
      <c r="A968" s="504" t="s">
        <v>272</v>
      </c>
      <c r="B968" s="504" t="s">
        <v>272</v>
      </c>
      <c r="C968" s="504" t="s">
        <v>272</v>
      </c>
      <c r="D968" s="504" t="s">
        <v>272</v>
      </c>
      <c r="E968" s="504" t="s">
        <v>272</v>
      </c>
      <c r="F968" s="504" t="s">
        <v>836</v>
      </c>
      <c r="G968" s="505" t="s">
        <v>1581</v>
      </c>
    </row>
    <row r="969" spans="1:7" s="501" customFormat="1" ht="19.149999999999999" customHeight="1" x14ac:dyDescent="0.35">
      <c r="A969" s="504" t="s">
        <v>272</v>
      </c>
      <c r="B969" s="504" t="s">
        <v>272</v>
      </c>
      <c r="C969" s="504" t="s">
        <v>272</v>
      </c>
      <c r="D969" s="504" t="s">
        <v>272</v>
      </c>
      <c r="E969" s="504" t="s">
        <v>272</v>
      </c>
      <c r="F969" s="504" t="s">
        <v>842</v>
      </c>
      <c r="G969" s="505" t="s">
        <v>1582</v>
      </c>
    </row>
    <row r="970" spans="1:7" s="501" customFormat="1" ht="19.149999999999999" customHeight="1" x14ac:dyDescent="0.35">
      <c r="A970" s="504" t="s">
        <v>272</v>
      </c>
      <c r="B970" s="504" t="s">
        <v>1583</v>
      </c>
      <c r="C970" s="504" t="s">
        <v>272</v>
      </c>
      <c r="D970" s="504" t="s">
        <v>272</v>
      </c>
      <c r="E970" s="504" t="s">
        <v>272</v>
      </c>
      <c r="F970" s="504" t="s">
        <v>272</v>
      </c>
      <c r="G970" s="505" t="s">
        <v>1584</v>
      </c>
    </row>
    <row r="971" spans="1:7" s="501" customFormat="1" ht="19.149999999999999" customHeight="1" x14ac:dyDescent="0.35">
      <c r="A971" s="504" t="s">
        <v>272</v>
      </c>
      <c r="B971" s="504" t="s">
        <v>272</v>
      </c>
      <c r="C971" s="504" t="s">
        <v>724</v>
      </c>
      <c r="D971" s="504" t="s">
        <v>272</v>
      </c>
      <c r="E971" s="504" t="s">
        <v>272</v>
      </c>
      <c r="F971" s="504" t="s">
        <v>272</v>
      </c>
      <c r="G971" s="505" t="s">
        <v>1584</v>
      </c>
    </row>
    <row r="972" spans="1:7" s="501" customFormat="1" ht="19.149999999999999" customHeight="1" x14ac:dyDescent="0.35">
      <c r="A972" s="504" t="s">
        <v>272</v>
      </c>
      <c r="B972" s="504" t="s">
        <v>272</v>
      </c>
      <c r="C972" s="504" t="s">
        <v>272</v>
      </c>
      <c r="D972" s="504" t="s">
        <v>726</v>
      </c>
      <c r="E972" s="504" t="s">
        <v>272</v>
      </c>
      <c r="F972" s="504" t="s">
        <v>272</v>
      </c>
      <c r="G972" s="505" t="s">
        <v>1584</v>
      </c>
    </row>
    <row r="973" spans="1:7" s="501" customFormat="1" ht="19.149999999999999" customHeight="1" x14ac:dyDescent="0.35">
      <c r="A973" s="504" t="s">
        <v>272</v>
      </c>
      <c r="B973" s="504" t="s">
        <v>272</v>
      </c>
      <c r="C973" s="504" t="s">
        <v>272</v>
      </c>
      <c r="D973" s="504" t="s">
        <v>272</v>
      </c>
      <c r="E973" s="504" t="s">
        <v>727</v>
      </c>
      <c r="F973" s="504" t="s">
        <v>272</v>
      </c>
      <c r="G973" s="505" t="s">
        <v>1585</v>
      </c>
    </row>
    <row r="974" spans="1:7" s="501" customFormat="1" ht="19.149999999999999" customHeight="1" x14ac:dyDescent="0.35">
      <c r="A974" s="504" t="s">
        <v>272</v>
      </c>
      <c r="B974" s="504" t="s">
        <v>272</v>
      </c>
      <c r="C974" s="504" t="s">
        <v>272</v>
      </c>
      <c r="D974" s="504" t="s">
        <v>272</v>
      </c>
      <c r="E974" s="504" t="s">
        <v>272</v>
      </c>
      <c r="F974" s="504" t="s">
        <v>729</v>
      </c>
      <c r="G974" s="505" t="s">
        <v>1585</v>
      </c>
    </row>
    <row r="975" spans="1:7" s="501" customFormat="1" ht="19.149999999999999" customHeight="1" x14ac:dyDescent="0.35">
      <c r="A975" s="504" t="s">
        <v>272</v>
      </c>
      <c r="B975" s="504" t="s">
        <v>272</v>
      </c>
      <c r="C975" s="504" t="s">
        <v>272</v>
      </c>
      <c r="D975" s="504" t="s">
        <v>272</v>
      </c>
      <c r="E975" s="504" t="s">
        <v>733</v>
      </c>
      <c r="F975" s="504" t="s">
        <v>272</v>
      </c>
      <c r="G975" s="505" t="s">
        <v>1586</v>
      </c>
    </row>
    <row r="976" spans="1:7" s="501" customFormat="1" ht="19.149999999999999" customHeight="1" x14ac:dyDescent="0.35">
      <c r="A976" s="504" t="s">
        <v>272</v>
      </c>
      <c r="B976" s="504" t="s">
        <v>272</v>
      </c>
      <c r="C976" s="504" t="s">
        <v>272</v>
      </c>
      <c r="D976" s="504" t="s">
        <v>272</v>
      </c>
      <c r="E976" s="504" t="s">
        <v>272</v>
      </c>
      <c r="F976" s="504" t="s">
        <v>735</v>
      </c>
      <c r="G976" s="505" t="s">
        <v>950</v>
      </c>
    </row>
    <row r="977" spans="1:7" s="501" customFormat="1" ht="19.149999999999999" customHeight="1" x14ac:dyDescent="0.35">
      <c r="A977" s="504" t="s">
        <v>272</v>
      </c>
      <c r="B977" s="504" t="s">
        <v>272</v>
      </c>
      <c r="C977" s="504" t="s">
        <v>272</v>
      </c>
      <c r="D977" s="504" t="s">
        <v>272</v>
      </c>
      <c r="E977" s="504" t="s">
        <v>272</v>
      </c>
      <c r="F977" s="504" t="s">
        <v>737</v>
      </c>
      <c r="G977" s="505" t="s">
        <v>1587</v>
      </c>
    </row>
    <row r="978" spans="1:7" s="501" customFormat="1" ht="19.149999999999999" customHeight="1" x14ac:dyDescent="0.35">
      <c r="A978" s="504" t="s">
        <v>272</v>
      </c>
      <c r="B978" s="504" t="s">
        <v>272</v>
      </c>
      <c r="C978" s="504" t="s">
        <v>272</v>
      </c>
      <c r="D978" s="504" t="s">
        <v>272</v>
      </c>
      <c r="E978" s="504" t="s">
        <v>272</v>
      </c>
      <c r="F978" s="504" t="s">
        <v>1047</v>
      </c>
      <c r="G978" s="505" t="s">
        <v>1588</v>
      </c>
    </row>
    <row r="979" spans="1:7" s="501" customFormat="1" ht="19.149999999999999" customHeight="1" x14ac:dyDescent="0.35">
      <c r="A979" s="504" t="s">
        <v>272</v>
      </c>
      <c r="B979" s="504" t="s">
        <v>272</v>
      </c>
      <c r="C979" s="504" t="s">
        <v>272</v>
      </c>
      <c r="D979" s="504" t="s">
        <v>272</v>
      </c>
      <c r="E979" s="504" t="s">
        <v>272</v>
      </c>
      <c r="F979" s="504" t="s">
        <v>743</v>
      </c>
      <c r="G979" s="505" t="s">
        <v>1589</v>
      </c>
    </row>
    <row r="980" spans="1:7" s="501" customFormat="1" ht="19.149999999999999" customHeight="1" x14ac:dyDescent="0.35">
      <c r="A980" s="504" t="s">
        <v>272</v>
      </c>
      <c r="B980" s="504" t="s">
        <v>272</v>
      </c>
      <c r="C980" s="504" t="s">
        <v>272</v>
      </c>
      <c r="D980" s="504" t="s">
        <v>272</v>
      </c>
      <c r="E980" s="504" t="s">
        <v>272</v>
      </c>
      <c r="F980" s="504" t="s">
        <v>745</v>
      </c>
      <c r="G980" s="505" t="s">
        <v>1590</v>
      </c>
    </row>
    <row r="981" spans="1:7" s="501" customFormat="1" ht="19.149999999999999" customHeight="1" x14ac:dyDescent="0.35">
      <c r="A981" s="504" t="s">
        <v>272</v>
      </c>
      <c r="B981" s="504" t="s">
        <v>272</v>
      </c>
      <c r="C981" s="504" t="s">
        <v>272</v>
      </c>
      <c r="D981" s="504" t="s">
        <v>272</v>
      </c>
      <c r="E981" s="504" t="s">
        <v>747</v>
      </c>
      <c r="F981" s="504" t="s">
        <v>272</v>
      </c>
      <c r="G981" s="505" t="s">
        <v>1591</v>
      </c>
    </row>
    <row r="982" spans="1:7" s="501" customFormat="1" ht="19.149999999999999" customHeight="1" x14ac:dyDescent="0.35">
      <c r="A982" s="504" t="s">
        <v>272</v>
      </c>
      <c r="B982" s="504" t="s">
        <v>272</v>
      </c>
      <c r="C982" s="504" t="s">
        <v>272</v>
      </c>
      <c r="D982" s="504" t="s">
        <v>272</v>
      </c>
      <c r="E982" s="504" t="s">
        <v>272</v>
      </c>
      <c r="F982" s="504" t="s">
        <v>749</v>
      </c>
      <c r="G982" s="505" t="s">
        <v>1592</v>
      </c>
    </row>
    <row r="983" spans="1:7" s="501" customFormat="1" ht="19.149999999999999" customHeight="1" x14ac:dyDescent="0.35">
      <c r="A983" s="504" t="s">
        <v>272</v>
      </c>
      <c r="B983" s="504" t="s">
        <v>272</v>
      </c>
      <c r="C983" s="504" t="s">
        <v>272</v>
      </c>
      <c r="D983" s="504" t="s">
        <v>272</v>
      </c>
      <c r="E983" s="504" t="s">
        <v>272</v>
      </c>
      <c r="F983" s="504" t="s">
        <v>1057</v>
      </c>
      <c r="G983" s="505" t="s">
        <v>1593</v>
      </c>
    </row>
    <row r="984" spans="1:7" s="501" customFormat="1" ht="19.149999999999999" customHeight="1" x14ac:dyDescent="0.35">
      <c r="A984" s="504" t="s">
        <v>272</v>
      </c>
      <c r="B984" s="504" t="s">
        <v>272</v>
      </c>
      <c r="C984" s="504" t="s">
        <v>272</v>
      </c>
      <c r="D984" s="504" t="s">
        <v>272</v>
      </c>
      <c r="E984" s="504" t="s">
        <v>750</v>
      </c>
      <c r="F984" s="504" t="s">
        <v>272</v>
      </c>
      <c r="G984" s="505" t="s">
        <v>1594</v>
      </c>
    </row>
    <row r="985" spans="1:7" s="501" customFormat="1" ht="19.149999999999999" customHeight="1" x14ac:dyDescent="0.35">
      <c r="A985" s="504" t="s">
        <v>272</v>
      </c>
      <c r="B985" s="504" t="s">
        <v>272</v>
      </c>
      <c r="C985" s="504" t="s">
        <v>272</v>
      </c>
      <c r="D985" s="504" t="s">
        <v>272</v>
      </c>
      <c r="E985" s="504" t="s">
        <v>272</v>
      </c>
      <c r="F985" s="504" t="s">
        <v>752</v>
      </c>
      <c r="G985" s="505" t="s">
        <v>1595</v>
      </c>
    </row>
    <row r="986" spans="1:7" s="501" customFormat="1" ht="19.149999999999999" customHeight="1" x14ac:dyDescent="0.35">
      <c r="A986" s="504" t="s">
        <v>272</v>
      </c>
      <c r="B986" s="504" t="s">
        <v>272</v>
      </c>
      <c r="C986" s="504" t="s">
        <v>272</v>
      </c>
      <c r="D986" s="504" t="s">
        <v>272</v>
      </c>
      <c r="E986" s="504" t="s">
        <v>272</v>
      </c>
      <c r="F986" s="504" t="s">
        <v>754</v>
      </c>
      <c r="G986" s="505" t="s">
        <v>1596</v>
      </c>
    </row>
    <row r="987" spans="1:7" s="501" customFormat="1" ht="19.149999999999999" customHeight="1" x14ac:dyDescent="0.35">
      <c r="A987" s="504" t="s">
        <v>272</v>
      </c>
      <c r="B987" s="504" t="s">
        <v>272</v>
      </c>
      <c r="C987" s="504" t="s">
        <v>272</v>
      </c>
      <c r="D987" s="504" t="s">
        <v>272</v>
      </c>
      <c r="E987" s="504" t="s">
        <v>272</v>
      </c>
      <c r="F987" s="504" t="s">
        <v>756</v>
      </c>
      <c r="G987" s="505" t="s">
        <v>1597</v>
      </c>
    </row>
    <row r="988" spans="1:7" s="501" customFormat="1" ht="19.149999999999999" customHeight="1" x14ac:dyDescent="0.35">
      <c r="A988" s="504" t="s">
        <v>272</v>
      </c>
      <c r="B988" s="504" t="s">
        <v>272</v>
      </c>
      <c r="C988" s="504" t="s">
        <v>272</v>
      </c>
      <c r="D988" s="504" t="s">
        <v>272</v>
      </c>
      <c r="E988" s="504" t="s">
        <v>760</v>
      </c>
      <c r="F988" s="504" t="s">
        <v>272</v>
      </c>
      <c r="G988" s="505" t="s">
        <v>1598</v>
      </c>
    </row>
    <row r="989" spans="1:7" s="501" customFormat="1" ht="19.149999999999999" customHeight="1" x14ac:dyDescent="0.35">
      <c r="A989" s="504" t="s">
        <v>272</v>
      </c>
      <c r="B989" s="504" t="s">
        <v>272</v>
      </c>
      <c r="C989" s="504" t="s">
        <v>272</v>
      </c>
      <c r="D989" s="504" t="s">
        <v>272</v>
      </c>
      <c r="E989" s="504" t="s">
        <v>272</v>
      </c>
      <c r="F989" s="504" t="s">
        <v>762</v>
      </c>
      <c r="G989" s="505" t="s">
        <v>1598</v>
      </c>
    </row>
    <row r="990" spans="1:7" s="501" customFormat="1" ht="19.149999999999999" customHeight="1" x14ac:dyDescent="0.35">
      <c r="A990" s="504" t="s">
        <v>272</v>
      </c>
      <c r="B990" s="504" t="s">
        <v>272</v>
      </c>
      <c r="C990" s="504" t="s">
        <v>272</v>
      </c>
      <c r="D990" s="504" t="s">
        <v>272</v>
      </c>
      <c r="E990" s="504" t="s">
        <v>774</v>
      </c>
      <c r="F990" s="504" t="s">
        <v>272</v>
      </c>
      <c r="G990" s="505" t="s">
        <v>1599</v>
      </c>
    </row>
    <row r="991" spans="1:7" s="501" customFormat="1" ht="19.149999999999999" customHeight="1" x14ac:dyDescent="0.35">
      <c r="A991" s="504" t="s">
        <v>272</v>
      </c>
      <c r="B991" s="504" t="s">
        <v>272</v>
      </c>
      <c r="C991" s="504" t="s">
        <v>272</v>
      </c>
      <c r="D991" s="504" t="s">
        <v>272</v>
      </c>
      <c r="E991" s="504" t="s">
        <v>272</v>
      </c>
      <c r="F991" s="504" t="s">
        <v>776</v>
      </c>
      <c r="G991" s="505" t="s">
        <v>1600</v>
      </c>
    </row>
    <row r="992" spans="1:7" s="501" customFormat="1" ht="19.149999999999999" customHeight="1" x14ac:dyDescent="0.35">
      <c r="A992" s="504" t="s">
        <v>272</v>
      </c>
      <c r="B992" s="504" t="s">
        <v>272</v>
      </c>
      <c r="C992" s="504" t="s">
        <v>272</v>
      </c>
      <c r="D992" s="504" t="s">
        <v>272</v>
      </c>
      <c r="E992" s="504" t="s">
        <v>272</v>
      </c>
      <c r="F992" s="504" t="s">
        <v>778</v>
      </c>
      <c r="G992" s="505" t="s">
        <v>1601</v>
      </c>
    </row>
    <row r="993" spans="1:7" s="501" customFormat="1" ht="19.149999999999999" customHeight="1" x14ac:dyDescent="0.35">
      <c r="A993" s="504" t="s">
        <v>272</v>
      </c>
      <c r="B993" s="504" t="s">
        <v>272</v>
      </c>
      <c r="C993" s="504" t="s">
        <v>272</v>
      </c>
      <c r="D993" s="504" t="s">
        <v>272</v>
      </c>
      <c r="E993" s="504" t="s">
        <v>806</v>
      </c>
      <c r="F993" s="504" t="s">
        <v>272</v>
      </c>
      <c r="G993" s="505" t="s">
        <v>1602</v>
      </c>
    </row>
    <row r="994" spans="1:7" s="501" customFormat="1" ht="19.149999999999999" customHeight="1" x14ac:dyDescent="0.35">
      <c r="A994" s="504" t="s">
        <v>272</v>
      </c>
      <c r="B994" s="504" t="s">
        <v>272</v>
      </c>
      <c r="C994" s="504" t="s">
        <v>272</v>
      </c>
      <c r="D994" s="504" t="s">
        <v>272</v>
      </c>
      <c r="E994" s="504" t="s">
        <v>272</v>
      </c>
      <c r="F994" s="504" t="s">
        <v>812</v>
      </c>
      <c r="G994" s="505" t="s">
        <v>1602</v>
      </c>
    </row>
    <row r="995" spans="1:7" s="501" customFormat="1" ht="19.149999999999999" customHeight="1" x14ac:dyDescent="0.35">
      <c r="A995" s="504" t="s">
        <v>272</v>
      </c>
      <c r="B995" s="504" t="s">
        <v>272</v>
      </c>
      <c r="C995" s="504" t="s">
        <v>272</v>
      </c>
      <c r="D995" s="504" t="s">
        <v>272</v>
      </c>
      <c r="E995" s="504" t="s">
        <v>826</v>
      </c>
      <c r="F995" s="504" t="s">
        <v>272</v>
      </c>
      <c r="G995" s="505" t="s">
        <v>1603</v>
      </c>
    </row>
    <row r="996" spans="1:7" s="501" customFormat="1" ht="19.149999999999999" customHeight="1" x14ac:dyDescent="0.35">
      <c r="A996" s="504" t="s">
        <v>272</v>
      </c>
      <c r="B996" s="504" t="s">
        <v>272</v>
      </c>
      <c r="C996" s="504" t="s">
        <v>272</v>
      </c>
      <c r="D996" s="504" t="s">
        <v>272</v>
      </c>
      <c r="E996" s="504" t="s">
        <v>272</v>
      </c>
      <c r="F996" s="504" t="s">
        <v>860</v>
      </c>
      <c r="G996" s="505" t="s">
        <v>1216</v>
      </c>
    </row>
    <row r="997" spans="1:7" s="501" customFormat="1" ht="19.149999999999999" customHeight="1" x14ac:dyDescent="0.35">
      <c r="A997" s="504" t="s">
        <v>272</v>
      </c>
      <c r="B997" s="504" t="s">
        <v>272</v>
      </c>
      <c r="C997" s="504" t="s">
        <v>272</v>
      </c>
      <c r="D997" s="504" t="s">
        <v>272</v>
      </c>
      <c r="E997" s="504" t="s">
        <v>272</v>
      </c>
      <c r="F997" s="504" t="s">
        <v>828</v>
      </c>
      <c r="G997" s="505" t="s">
        <v>1604</v>
      </c>
    </row>
    <row r="998" spans="1:7" s="501" customFormat="1" ht="19.149999999999999" customHeight="1" x14ac:dyDescent="0.35">
      <c r="A998" s="504" t="s">
        <v>272</v>
      </c>
      <c r="B998" s="504" t="s">
        <v>272</v>
      </c>
      <c r="C998" s="504" t="s">
        <v>272</v>
      </c>
      <c r="D998" s="504" t="s">
        <v>272</v>
      </c>
      <c r="E998" s="504" t="s">
        <v>272</v>
      </c>
      <c r="F998" s="504" t="s">
        <v>830</v>
      </c>
      <c r="G998" s="505" t="s">
        <v>1605</v>
      </c>
    </row>
    <row r="999" spans="1:7" s="501" customFormat="1" ht="19.149999999999999" customHeight="1" x14ac:dyDescent="0.35">
      <c r="A999" s="504" t="s">
        <v>272</v>
      </c>
      <c r="B999" s="504" t="s">
        <v>272</v>
      </c>
      <c r="C999" s="504" t="s">
        <v>272</v>
      </c>
      <c r="D999" s="504" t="s">
        <v>272</v>
      </c>
      <c r="E999" s="504" t="s">
        <v>272</v>
      </c>
      <c r="F999" s="504" t="s">
        <v>832</v>
      </c>
      <c r="G999" s="505" t="s">
        <v>1606</v>
      </c>
    </row>
    <row r="1000" spans="1:7" s="501" customFormat="1" ht="19.149999999999999" customHeight="1" x14ac:dyDescent="0.35">
      <c r="A1000" s="504" t="s">
        <v>272</v>
      </c>
      <c r="B1000" s="504" t="s">
        <v>272</v>
      </c>
      <c r="C1000" s="504" t="s">
        <v>272</v>
      </c>
      <c r="D1000" s="504" t="s">
        <v>272</v>
      </c>
      <c r="E1000" s="504" t="s">
        <v>984</v>
      </c>
      <c r="F1000" s="504" t="s">
        <v>272</v>
      </c>
      <c r="G1000" s="505" t="s">
        <v>1607</v>
      </c>
    </row>
    <row r="1001" spans="1:7" s="501" customFormat="1" ht="19.149999999999999" customHeight="1" x14ac:dyDescent="0.35">
      <c r="A1001" s="504" t="s">
        <v>272</v>
      </c>
      <c r="B1001" s="504" t="s">
        <v>272</v>
      </c>
      <c r="C1001" s="504" t="s">
        <v>272</v>
      </c>
      <c r="D1001" s="504" t="s">
        <v>272</v>
      </c>
      <c r="E1001" s="504" t="s">
        <v>272</v>
      </c>
      <c r="F1001" s="504" t="s">
        <v>986</v>
      </c>
      <c r="G1001" s="505" t="s">
        <v>1607</v>
      </c>
    </row>
    <row r="1002" spans="1:7" s="501" customFormat="1" ht="19.149999999999999" customHeight="1" x14ac:dyDescent="0.35">
      <c r="A1002" s="504" t="s">
        <v>272</v>
      </c>
      <c r="B1002" s="504" t="s">
        <v>272</v>
      </c>
      <c r="C1002" s="504" t="s">
        <v>272</v>
      </c>
      <c r="D1002" s="504" t="s">
        <v>272</v>
      </c>
      <c r="E1002" s="504" t="s">
        <v>834</v>
      </c>
      <c r="F1002" s="504" t="s">
        <v>272</v>
      </c>
      <c r="G1002" s="505" t="s">
        <v>1608</v>
      </c>
    </row>
    <row r="1003" spans="1:7" s="501" customFormat="1" ht="19.149999999999999" customHeight="1" x14ac:dyDescent="0.35">
      <c r="A1003" s="504" t="s">
        <v>272</v>
      </c>
      <c r="B1003" s="504" t="s">
        <v>272</v>
      </c>
      <c r="C1003" s="504" t="s">
        <v>272</v>
      </c>
      <c r="D1003" s="504" t="s">
        <v>272</v>
      </c>
      <c r="E1003" s="504" t="s">
        <v>272</v>
      </c>
      <c r="F1003" s="504" t="s">
        <v>836</v>
      </c>
      <c r="G1003" s="505" t="s">
        <v>1609</v>
      </c>
    </row>
    <row r="1004" spans="1:7" s="501" customFormat="1" ht="19.149999999999999" customHeight="1" x14ac:dyDescent="0.35">
      <c r="A1004" s="504" t="s">
        <v>272</v>
      </c>
      <c r="B1004" s="504" t="s">
        <v>272</v>
      </c>
      <c r="C1004" s="504" t="s">
        <v>272</v>
      </c>
      <c r="D1004" s="504" t="s">
        <v>272</v>
      </c>
      <c r="E1004" s="504" t="s">
        <v>272</v>
      </c>
      <c r="F1004" s="504" t="s">
        <v>840</v>
      </c>
      <c r="G1004" s="505" t="s">
        <v>1610</v>
      </c>
    </row>
    <row r="1005" spans="1:7" s="501" customFormat="1" ht="19.149999999999999" customHeight="1" x14ac:dyDescent="0.35">
      <c r="A1005" s="504" t="s">
        <v>272</v>
      </c>
      <c r="B1005" s="504" t="s">
        <v>272</v>
      </c>
      <c r="C1005" s="504" t="s">
        <v>272</v>
      </c>
      <c r="D1005" s="504" t="s">
        <v>272</v>
      </c>
      <c r="E1005" s="504" t="s">
        <v>272</v>
      </c>
      <c r="F1005" s="504" t="s">
        <v>842</v>
      </c>
      <c r="G1005" s="505" t="s">
        <v>1611</v>
      </c>
    </row>
    <row r="1006" spans="1:7" s="501" customFormat="1" ht="19.149999999999999" customHeight="1" x14ac:dyDescent="0.35">
      <c r="A1006" s="504" t="s">
        <v>272</v>
      </c>
      <c r="B1006" s="504" t="s">
        <v>1612</v>
      </c>
      <c r="C1006" s="504" t="s">
        <v>272</v>
      </c>
      <c r="D1006" s="504" t="s">
        <v>272</v>
      </c>
      <c r="E1006" s="504" t="s">
        <v>272</v>
      </c>
      <c r="F1006" s="504" t="s">
        <v>272</v>
      </c>
      <c r="G1006" s="505" t="s">
        <v>1613</v>
      </c>
    </row>
    <row r="1007" spans="1:7" s="501" customFormat="1" ht="19.149999999999999" customHeight="1" x14ac:dyDescent="0.35">
      <c r="A1007" s="504" t="s">
        <v>272</v>
      </c>
      <c r="B1007" s="504" t="s">
        <v>272</v>
      </c>
      <c r="C1007" s="504" t="s">
        <v>724</v>
      </c>
      <c r="D1007" s="504" t="s">
        <v>272</v>
      </c>
      <c r="E1007" s="504" t="s">
        <v>272</v>
      </c>
      <c r="F1007" s="504" t="s">
        <v>272</v>
      </c>
      <c r="G1007" s="505" t="s">
        <v>1613</v>
      </c>
    </row>
    <row r="1008" spans="1:7" s="501" customFormat="1" ht="19.149999999999999" customHeight="1" x14ac:dyDescent="0.35">
      <c r="A1008" s="504" t="s">
        <v>272</v>
      </c>
      <c r="B1008" s="504" t="s">
        <v>272</v>
      </c>
      <c r="C1008" s="504" t="s">
        <v>272</v>
      </c>
      <c r="D1008" s="504" t="s">
        <v>1614</v>
      </c>
      <c r="E1008" s="504" t="s">
        <v>272</v>
      </c>
      <c r="F1008" s="504" t="s">
        <v>272</v>
      </c>
      <c r="G1008" s="505" t="s">
        <v>1613</v>
      </c>
    </row>
    <row r="1009" spans="1:7" s="501" customFormat="1" ht="19.149999999999999" customHeight="1" x14ac:dyDescent="0.35">
      <c r="A1009" s="504" t="s">
        <v>272</v>
      </c>
      <c r="B1009" s="504" t="s">
        <v>272</v>
      </c>
      <c r="C1009" s="504" t="s">
        <v>272</v>
      </c>
      <c r="D1009" s="504" t="s">
        <v>272</v>
      </c>
      <c r="E1009" s="504" t="s">
        <v>727</v>
      </c>
      <c r="F1009" s="504" t="s">
        <v>272</v>
      </c>
      <c r="G1009" s="505" t="s">
        <v>1615</v>
      </c>
    </row>
    <row r="1010" spans="1:7" s="501" customFormat="1" ht="19.149999999999999" customHeight="1" x14ac:dyDescent="0.35">
      <c r="A1010" s="504" t="s">
        <v>272</v>
      </c>
      <c r="B1010" s="504" t="s">
        <v>272</v>
      </c>
      <c r="C1010" s="504" t="s">
        <v>272</v>
      </c>
      <c r="D1010" s="504" t="s">
        <v>272</v>
      </c>
      <c r="E1010" s="504" t="s">
        <v>272</v>
      </c>
      <c r="F1010" s="504" t="s">
        <v>729</v>
      </c>
      <c r="G1010" s="505" t="s">
        <v>1615</v>
      </c>
    </row>
    <row r="1011" spans="1:7" s="501" customFormat="1" ht="19.149999999999999" customHeight="1" x14ac:dyDescent="0.35">
      <c r="A1011" s="504" t="s">
        <v>272</v>
      </c>
      <c r="B1011" s="504" t="s">
        <v>272</v>
      </c>
      <c r="C1011" s="504" t="s">
        <v>272</v>
      </c>
      <c r="D1011" s="504" t="s">
        <v>272</v>
      </c>
      <c r="E1011" s="504" t="s">
        <v>730</v>
      </c>
      <c r="F1011" s="504" t="s">
        <v>272</v>
      </c>
      <c r="G1011" s="505" t="s">
        <v>1616</v>
      </c>
    </row>
    <row r="1012" spans="1:7" s="501" customFormat="1" ht="19.149999999999999" customHeight="1" x14ac:dyDescent="0.35">
      <c r="A1012" s="504" t="s">
        <v>272</v>
      </c>
      <c r="B1012" s="504" t="s">
        <v>272</v>
      </c>
      <c r="C1012" s="504" t="s">
        <v>272</v>
      </c>
      <c r="D1012" s="504" t="s">
        <v>272</v>
      </c>
      <c r="E1012" s="504" t="s">
        <v>272</v>
      </c>
      <c r="F1012" s="504" t="s">
        <v>732</v>
      </c>
      <c r="G1012" s="505" t="s">
        <v>1616</v>
      </c>
    </row>
    <row r="1013" spans="1:7" s="501" customFormat="1" ht="19.149999999999999" customHeight="1" x14ac:dyDescent="0.35">
      <c r="A1013" s="504" t="s">
        <v>272</v>
      </c>
      <c r="B1013" s="504" t="s">
        <v>272</v>
      </c>
      <c r="C1013" s="504" t="s">
        <v>272</v>
      </c>
      <c r="D1013" s="504" t="s">
        <v>272</v>
      </c>
      <c r="E1013" s="504" t="s">
        <v>733</v>
      </c>
      <c r="F1013" s="504" t="s">
        <v>272</v>
      </c>
      <c r="G1013" s="505" t="s">
        <v>1617</v>
      </c>
    </row>
    <row r="1014" spans="1:7" s="501" customFormat="1" ht="19.149999999999999" customHeight="1" x14ac:dyDescent="0.35">
      <c r="A1014" s="504" t="s">
        <v>272</v>
      </c>
      <c r="B1014" s="504" t="s">
        <v>272</v>
      </c>
      <c r="C1014" s="504" t="s">
        <v>272</v>
      </c>
      <c r="D1014" s="504" t="s">
        <v>272</v>
      </c>
      <c r="E1014" s="504" t="s">
        <v>272</v>
      </c>
      <c r="F1014" s="504" t="s">
        <v>735</v>
      </c>
      <c r="G1014" s="505" t="s">
        <v>1618</v>
      </c>
    </row>
    <row r="1015" spans="1:7" s="501" customFormat="1" ht="19.149999999999999" customHeight="1" x14ac:dyDescent="0.35">
      <c r="A1015" s="504" t="s">
        <v>272</v>
      </c>
      <c r="B1015" s="504" t="s">
        <v>272</v>
      </c>
      <c r="C1015" s="504" t="s">
        <v>272</v>
      </c>
      <c r="D1015" s="504" t="s">
        <v>272</v>
      </c>
      <c r="E1015" s="504" t="s">
        <v>272</v>
      </c>
      <c r="F1015" s="504" t="s">
        <v>737</v>
      </c>
      <c r="G1015" s="505" t="s">
        <v>1619</v>
      </c>
    </row>
    <row r="1016" spans="1:7" s="501" customFormat="1" ht="19.149999999999999" customHeight="1" x14ac:dyDescent="0.35">
      <c r="A1016" s="504" t="s">
        <v>272</v>
      </c>
      <c r="B1016" s="504" t="s">
        <v>272</v>
      </c>
      <c r="C1016" s="504" t="s">
        <v>272</v>
      </c>
      <c r="D1016" s="504" t="s">
        <v>272</v>
      </c>
      <c r="E1016" s="504" t="s">
        <v>272</v>
      </c>
      <c r="F1016" s="504" t="s">
        <v>1047</v>
      </c>
      <c r="G1016" s="505" t="s">
        <v>1620</v>
      </c>
    </row>
    <row r="1017" spans="1:7" s="501" customFormat="1" ht="19.149999999999999" customHeight="1" x14ac:dyDescent="0.35">
      <c r="A1017" s="504" t="s">
        <v>272</v>
      </c>
      <c r="B1017" s="504" t="s">
        <v>272</v>
      </c>
      <c r="C1017" s="504" t="s">
        <v>272</v>
      </c>
      <c r="D1017" s="504" t="s">
        <v>272</v>
      </c>
      <c r="E1017" s="504" t="s">
        <v>272</v>
      </c>
      <c r="F1017" s="504" t="s">
        <v>743</v>
      </c>
      <c r="G1017" s="505" t="s">
        <v>1621</v>
      </c>
    </row>
    <row r="1018" spans="1:7" s="501" customFormat="1" ht="19.149999999999999" customHeight="1" x14ac:dyDescent="0.35">
      <c r="A1018" s="504" t="s">
        <v>272</v>
      </c>
      <c r="B1018" s="504" t="s">
        <v>272</v>
      </c>
      <c r="C1018" s="504" t="s">
        <v>272</v>
      </c>
      <c r="D1018" s="504" t="s">
        <v>272</v>
      </c>
      <c r="E1018" s="504" t="s">
        <v>272</v>
      </c>
      <c r="F1018" s="504" t="s">
        <v>1622</v>
      </c>
      <c r="G1018" s="505" t="s">
        <v>1623</v>
      </c>
    </row>
    <row r="1019" spans="1:7" s="501" customFormat="1" ht="19.149999999999999" customHeight="1" x14ac:dyDescent="0.35">
      <c r="A1019" s="504" t="s">
        <v>272</v>
      </c>
      <c r="B1019" s="504" t="s">
        <v>272</v>
      </c>
      <c r="C1019" s="504" t="s">
        <v>272</v>
      </c>
      <c r="D1019" s="504" t="s">
        <v>272</v>
      </c>
      <c r="E1019" s="504" t="s">
        <v>272</v>
      </c>
      <c r="F1019" s="504" t="s">
        <v>1624</v>
      </c>
      <c r="G1019" s="505" t="s">
        <v>1625</v>
      </c>
    </row>
    <row r="1020" spans="1:7" s="501" customFormat="1" ht="19.149999999999999" customHeight="1" x14ac:dyDescent="0.35">
      <c r="A1020" s="504" t="s">
        <v>272</v>
      </c>
      <c r="B1020" s="504" t="s">
        <v>272</v>
      </c>
      <c r="C1020" s="504" t="s">
        <v>272</v>
      </c>
      <c r="D1020" s="504" t="s">
        <v>272</v>
      </c>
      <c r="E1020" s="504" t="s">
        <v>272</v>
      </c>
      <c r="F1020" s="504" t="s">
        <v>745</v>
      </c>
      <c r="G1020" s="505" t="s">
        <v>1626</v>
      </c>
    </row>
    <row r="1021" spans="1:7" s="501" customFormat="1" ht="19.149999999999999" customHeight="1" x14ac:dyDescent="0.35">
      <c r="A1021" s="504" t="s">
        <v>272</v>
      </c>
      <c r="B1021" s="504" t="s">
        <v>272</v>
      </c>
      <c r="C1021" s="504" t="s">
        <v>272</v>
      </c>
      <c r="D1021" s="504" t="s">
        <v>272</v>
      </c>
      <c r="E1021" s="504" t="s">
        <v>272</v>
      </c>
      <c r="F1021" s="504" t="s">
        <v>1050</v>
      </c>
      <c r="G1021" s="505" t="s">
        <v>1627</v>
      </c>
    </row>
    <row r="1022" spans="1:7" s="501" customFormat="1" ht="19.149999999999999" customHeight="1" x14ac:dyDescent="0.35">
      <c r="A1022" s="504" t="s">
        <v>272</v>
      </c>
      <c r="B1022" s="504" t="s">
        <v>272</v>
      </c>
      <c r="C1022" s="504" t="s">
        <v>272</v>
      </c>
      <c r="D1022" s="504" t="s">
        <v>272</v>
      </c>
      <c r="E1022" s="504" t="s">
        <v>750</v>
      </c>
      <c r="F1022" s="504" t="s">
        <v>272</v>
      </c>
      <c r="G1022" s="505" t="s">
        <v>1628</v>
      </c>
    </row>
    <row r="1023" spans="1:7" s="501" customFormat="1" ht="19.149999999999999" customHeight="1" x14ac:dyDescent="0.35">
      <c r="A1023" s="504" t="s">
        <v>272</v>
      </c>
      <c r="B1023" s="504" t="s">
        <v>272</v>
      </c>
      <c r="C1023" s="504" t="s">
        <v>272</v>
      </c>
      <c r="D1023" s="504" t="s">
        <v>272</v>
      </c>
      <c r="E1023" s="504" t="s">
        <v>272</v>
      </c>
      <c r="F1023" s="504" t="s">
        <v>752</v>
      </c>
      <c r="G1023" s="505" t="s">
        <v>1629</v>
      </c>
    </row>
    <row r="1024" spans="1:7" s="501" customFormat="1" ht="19.149999999999999" customHeight="1" x14ac:dyDescent="0.35">
      <c r="A1024" s="504" t="s">
        <v>272</v>
      </c>
      <c r="B1024" s="504" t="s">
        <v>272</v>
      </c>
      <c r="C1024" s="504" t="s">
        <v>272</v>
      </c>
      <c r="D1024" s="504" t="s">
        <v>272</v>
      </c>
      <c r="E1024" s="504" t="s">
        <v>272</v>
      </c>
      <c r="F1024" s="504" t="s">
        <v>754</v>
      </c>
      <c r="G1024" s="505" t="s">
        <v>1630</v>
      </c>
    </row>
    <row r="1025" spans="1:7" s="501" customFormat="1" ht="19.149999999999999" customHeight="1" x14ac:dyDescent="0.35">
      <c r="A1025" s="504" t="s">
        <v>272</v>
      </c>
      <c r="B1025" s="504" t="s">
        <v>272</v>
      </c>
      <c r="C1025" s="504" t="s">
        <v>272</v>
      </c>
      <c r="D1025" s="504" t="s">
        <v>272</v>
      </c>
      <c r="E1025" s="504" t="s">
        <v>272</v>
      </c>
      <c r="F1025" s="504" t="s">
        <v>756</v>
      </c>
      <c r="G1025" s="505" t="s">
        <v>1631</v>
      </c>
    </row>
    <row r="1026" spans="1:7" s="501" customFormat="1" ht="19.149999999999999" customHeight="1" x14ac:dyDescent="0.35">
      <c r="A1026" s="504" t="s">
        <v>272</v>
      </c>
      <c r="B1026" s="504" t="s">
        <v>272</v>
      </c>
      <c r="C1026" s="504" t="s">
        <v>272</v>
      </c>
      <c r="D1026" s="504" t="s">
        <v>272</v>
      </c>
      <c r="E1026" s="504" t="s">
        <v>272</v>
      </c>
      <c r="F1026" s="504" t="s">
        <v>758</v>
      </c>
      <c r="G1026" s="505" t="s">
        <v>1632</v>
      </c>
    </row>
    <row r="1027" spans="1:7" s="501" customFormat="1" ht="19.149999999999999" customHeight="1" x14ac:dyDescent="0.35">
      <c r="A1027" s="504" t="s">
        <v>272</v>
      </c>
      <c r="B1027" s="504" t="s">
        <v>272</v>
      </c>
      <c r="C1027" s="504" t="s">
        <v>272</v>
      </c>
      <c r="D1027" s="504" t="s">
        <v>272</v>
      </c>
      <c r="E1027" s="504" t="s">
        <v>760</v>
      </c>
      <c r="F1027" s="504" t="s">
        <v>272</v>
      </c>
      <c r="G1027" s="505" t="s">
        <v>1633</v>
      </c>
    </row>
    <row r="1028" spans="1:7" s="501" customFormat="1" ht="19.149999999999999" customHeight="1" x14ac:dyDescent="0.35">
      <c r="A1028" s="504" t="s">
        <v>272</v>
      </c>
      <c r="B1028" s="504" t="s">
        <v>272</v>
      </c>
      <c r="C1028" s="504" t="s">
        <v>272</v>
      </c>
      <c r="D1028" s="504" t="s">
        <v>272</v>
      </c>
      <c r="E1028" s="504" t="s">
        <v>272</v>
      </c>
      <c r="F1028" s="504" t="s">
        <v>762</v>
      </c>
      <c r="G1028" s="505" t="s">
        <v>1633</v>
      </c>
    </row>
    <row r="1029" spans="1:7" s="501" customFormat="1" ht="19.149999999999999" customHeight="1" x14ac:dyDescent="0.35">
      <c r="A1029" s="504" t="s">
        <v>272</v>
      </c>
      <c r="B1029" s="504" t="s">
        <v>272</v>
      </c>
      <c r="C1029" s="504" t="s">
        <v>272</v>
      </c>
      <c r="D1029" s="504" t="s">
        <v>272</v>
      </c>
      <c r="E1029" s="504" t="s">
        <v>806</v>
      </c>
      <c r="F1029" s="504" t="s">
        <v>272</v>
      </c>
      <c r="G1029" s="505" t="s">
        <v>1634</v>
      </c>
    </row>
    <row r="1030" spans="1:7" s="501" customFormat="1" ht="19.149999999999999" customHeight="1" x14ac:dyDescent="0.35">
      <c r="A1030" s="504" t="s">
        <v>272</v>
      </c>
      <c r="B1030" s="504" t="s">
        <v>272</v>
      </c>
      <c r="C1030" s="504" t="s">
        <v>272</v>
      </c>
      <c r="D1030" s="504" t="s">
        <v>272</v>
      </c>
      <c r="E1030" s="504" t="s">
        <v>272</v>
      </c>
      <c r="F1030" s="504" t="s">
        <v>808</v>
      </c>
      <c r="G1030" s="505" t="s">
        <v>1635</v>
      </c>
    </row>
    <row r="1031" spans="1:7" s="501" customFormat="1" ht="19.149999999999999" customHeight="1" x14ac:dyDescent="0.35">
      <c r="A1031" s="504" t="s">
        <v>272</v>
      </c>
      <c r="B1031" s="504" t="s">
        <v>272</v>
      </c>
      <c r="C1031" s="504" t="s">
        <v>272</v>
      </c>
      <c r="D1031" s="504" t="s">
        <v>272</v>
      </c>
      <c r="E1031" s="504" t="s">
        <v>272</v>
      </c>
      <c r="F1031" s="504" t="s">
        <v>810</v>
      </c>
      <c r="G1031" s="505" t="s">
        <v>1636</v>
      </c>
    </row>
    <row r="1032" spans="1:7" s="501" customFormat="1" ht="19.149999999999999" customHeight="1" x14ac:dyDescent="0.35">
      <c r="A1032" s="504" t="s">
        <v>272</v>
      </c>
      <c r="B1032" s="504" t="s">
        <v>272</v>
      </c>
      <c r="C1032" s="504" t="s">
        <v>272</v>
      </c>
      <c r="D1032" s="504" t="s">
        <v>272</v>
      </c>
      <c r="E1032" s="504" t="s">
        <v>272</v>
      </c>
      <c r="F1032" s="504" t="s">
        <v>818</v>
      </c>
      <c r="G1032" s="505" t="s">
        <v>1637</v>
      </c>
    </row>
    <row r="1033" spans="1:7" s="501" customFormat="1" ht="19.149999999999999" customHeight="1" x14ac:dyDescent="0.35">
      <c r="A1033" s="504" t="s">
        <v>272</v>
      </c>
      <c r="B1033" s="504" t="s">
        <v>272</v>
      </c>
      <c r="C1033" s="504" t="s">
        <v>272</v>
      </c>
      <c r="D1033" s="504" t="s">
        <v>272</v>
      </c>
      <c r="E1033" s="504" t="s">
        <v>820</v>
      </c>
      <c r="F1033" s="504" t="s">
        <v>272</v>
      </c>
      <c r="G1033" s="505" t="s">
        <v>1638</v>
      </c>
    </row>
    <row r="1034" spans="1:7" s="501" customFormat="1" ht="19.149999999999999" customHeight="1" x14ac:dyDescent="0.35">
      <c r="A1034" s="504" t="s">
        <v>272</v>
      </c>
      <c r="B1034" s="504" t="s">
        <v>272</v>
      </c>
      <c r="C1034" s="504" t="s">
        <v>272</v>
      </c>
      <c r="D1034" s="504" t="s">
        <v>272</v>
      </c>
      <c r="E1034" s="504" t="s">
        <v>272</v>
      </c>
      <c r="F1034" s="504" t="s">
        <v>824</v>
      </c>
      <c r="G1034" s="505" t="s">
        <v>1638</v>
      </c>
    </row>
    <row r="1035" spans="1:7" s="501" customFormat="1" ht="19.149999999999999" customHeight="1" x14ac:dyDescent="0.35">
      <c r="A1035" s="504" t="s">
        <v>272</v>
      </c>
      <c r="B1035" s="504" t="s">
        <v>272</v>
      </c>
      <c r="C1035" s="504" t="s">
        <v>272</v>
      </c>
      <c r="D1035" s="504" t="s">
        <v>272</v>
      </c>
      <c r="E1035" s="504" t="s">
        <v>844</v>
      </c>
      <c r="F1035" s="504" t="s">
        <v>272</v>
      </c>
      <c r="G1035" s="505" t="s">
        <v>1639</v>
      </c>
    </row>
    <row r="1036" spans="1:7" s="501" customFormat="1" ht="19.149999999999999" customHeight="1" x14ac:dyDescent="0.35">
      <c r="A1036" s="504" t="s">
        <v>272</v>
      </c>
      <c r="B1036" s="504" t="s">
        <v>272</v>
      </c>
      <c r="C1036" s="504" t="s">
        <v>272</v>
      </c>
      <c r="D1036" s="504" t="s">
        <v>272</v>
      </c>
      <c r="E1036" s="504" t="s">
        <v>272</v>
      </c>
      <c r="F1036" s="504" t="s">
        <v>1640</v>
      </c>
      <c r="G1036" s="505" t="s">
        <v>1029</v>
      </c>
    </row>
    <row r="1037" spans="1:7" s="501" customFormat="1" ht="19.149999999999999" customHeight="1" x14ac:dyDescent="0.35">
      <c r="A1037" s="504" t="s">
        <v>272</v>
      </c>
      <c r="B1037" s="504" t="s">
        <v>272</v>
      </c>
      <c r="C1037" s="504" t="s">
        <v>272</v>
      </c>
      <c r="D1037" s="504" t="s">
        <v>272</v>
      </c>
      <c r="E1037" s="504" t="s">
        <v>272</v>
      </c>
      <c r="F1037" s="504" t="s">
        <v>1641</v>
      </c>
      <c r="G1037" s="505" t="s">
        <v>1642</v>
      </c>
    </row>
    <row r="1038" spans="1:7" s="501" customFormat="1" ht="19.149999999999999" customHeight="1" x14ac:dyDescent="0.35">
      <c r="A1038" s="504" t="s">
        <v>272</v>
      </c>
      <c r="B1038" s="504" t="s">
        <v>272</v>
      </c>
      <c r="C1038" s="504" t="s">
        <v>272</v>
      </c>
      <c r="D1038" s="504" t="s">
        <v>272</v>
      </c>
      <c r="E1038" s="504" t="s">
        <v>272</v>
      </c>
      <c r="F1038" s="504" t="s">
        <v>1643</v>
      </c>
      <c r="G1038" s="505" t="s">
        <v>1644</v>
      </c>
    </row>
    <row r="1039" spans="1:7" s="501" customFormat="1" ht="19.149999999999999" customHeight="1" x14ac:dyDescent="0.35">
      <c r="A1039" s="504" t="s">
        <v>272</v>
      </c>
      <c r="B1039" s="504" t="s">
        <v>272</v>
      </c>
      <c r="C1039" s="504" t="s">
        <v>272</v>
      </c>
      <c r="D1039" s="504" t="s">
        <v>272</v>
      </c>
      <c r="E1039" s="504" t="s">
        <v>272</v>
      </c>
      <c r="F1039" s="504" t="s">
        <v>846</v>
      </c>
      <c r="G1039" s="505" t="s">
        <v>1645</v>
      </c>
    </row>
    <row r="1040" spans="1:7" s="501" customFormat="1" ht="19.149999999999999" customHeight="1" x14ac:dyDescent="0.35">
      <c r="A1040" s="504" t="s">
        <v>272</v>
      </c>
      <c r="B1040" s="504" t="s">
        <v>272</v>
      </c>
      <c r="C1040" s="504" t="s">
        <v>272</v>
      </c>
      <c r="D1040" s="504" t="s">
        <v>272</v>
      </c>
      <c r="E1040" s="504" t="s">
        <v>272</v>
      </c>
      <c r="F1040" s="504" t="s">
        <v>1646</v>
      </c>
      <c r="G1040" s="505" t="s">
        <v>1647</v>
      </c>
    </row>
    <row r="1041" spans="1:7" s="501" customFormat="1" ht="19.149999999999999" customHeight="1" x14ac:dyDescent="0.35">
      <c r="A1041" s="504" t="s">
        <v>272</v>
      </c>
      <c r="B1041" s="504" t="s">
        <v>1648</v>
      </c>
      <c r="C1041" s="504" t="s">
        <v>272</v>
      </c>
      <c r="D1041" s="504" t="s">
        <v>272</v>
      </c>
      <c r="E1041" s="504" t="s">
        <v>272</v>
      </c>
      <c r="F1041" s="504" t="s">
        <v>272</v>
      </c>
      <c r="G1041" s="505" t="s">
        <v>1649</v>
      </c>
    </row>
    <row r="1042" spans="1:7" s="501" customFormat="1" ht="19.149999999999999" customHeight="1" x14ac:dyDescent="0.35">
      <c r="A1042" s="504" t="s">
        <v>272</v>
      </c>
      <c r="B1042" s="504" t="s">
        <v>272</v>
      </c>
      <c r="C1042" s="504" t="s">
        <v>724</v>
      </c>
      <c r="D1042" s="504" t="s">
        <v>272</v>
      </c>
      <c r="E1042" s="504" t="s">
        <v>272</v>
      </c>
      <c r="F1042" s="504" t="s">
        <v>272</v>
      </c>
      <c r="G1042" s="505" t="s">
        <v>1649</v>
      </c>
    </row>
    <row r="1043" spans="1:7" s="501" customFormat="1" ht="19.149999999999999" customHeight="1" x14ac:dyDescent="0.35">
      <c r="A1043" s="504" t="s">
        <v>272</v>
      </c>
      <c r="B1043" s="504" t="s">
        <v>272</v>
      </c>
      <c r="C1043" s="504" t="s">
        <v>272</v>
      </c>
      <c r="D1043" s="504" t="s">
        <v>1650</v>
      </c>
      <c r="E1043" s="504" t="s">
        <v>272</v>
      </c>
      <c r="F1043" s="504" t="s">
        <v>272</v>
      </c>
      <c r="G1043" s="505" t="s">
        <v>1649</v>
      </c>
    </row>
    <row r="1044" spans="1:7" s="501" customFormat="1" ht="19.149999999999999" customHeight="1" x14ac:dyDescent="0.35">
      <c r="A1044" s="504" t="s">
        <v>272</v>
      </c>
      <c r="B1044" s="504" t="s">
        <v>272</v>
      </c>
      <c r="C1044" s="504" t="s">
        <v>272</v>
      </c>
      <c r="D1044" s="504" t="s">
        <v>272</v>
      </c>
      <c r="E1044" s="504" t="s">
        <v>727</v>
      </c>
      <c r="F1044" s="504" t="s">
        <v>272</v>
      </c>
      <c r="G1044" s="505" t="s">
        <v>1651</v>
      </c>
    </row>
    <row r="1045" spans="1:7" s="501" customFormat="1" ht="19.149999999999999" customHeight="1" x14ac:dyDescent="0.35">
      <c r="A1045" s="504" t="s">
        <v>272</v>
      </c>
      <c r="B1045" s="504" t="s">
        <v>272</v>
      </c>
      <c r="C1045" s="504" t="s">
        <v>272</v>
      </c>
      <c r="D1045" s="504" t="s">
        <v>272</v>
      </c>
      <c r="E1045" s="504" t="s">
        <v>272</v>
      </c>
      <c r="F1045" s="504" t="s">
        <v>729</v>
      </c>
      <c r="G1045" s="505" t="s">
        <v>1651</v>
      </c>
    </row>
    <row r="1046" spans="1:7" s="501" customFormat="1" ht="19.149999999999999" customHeight="1" x14ac:dyDescent="0.35">
      <c r="A1046" s="504" t="s">
        <v>272</v>
      </c>
      <c r="B1046" s="504" t="s">
        <v>272</v>
      </c>
      <c r="C1046" s="504" t="s">
        <v>272</v>
      </c>
      <c r="D1046" s="504" t="s">
        <v>272</v>
      </c>
      <c r="E1046" s="504" t="s">
        <v>733</v>
      </c>
      <c r="F1046" s="504" t="s">
        <v>272</v>
      </c>
      <c r="G1046" s="505" t="s">
        <v>1652</v>
      </c>
    </row>
    <row r="1047" spans="1:7" s="501" customFormat="1" ht="19.149999999999999" customHeight="1" x14ac:dyDescent="0.35">
      <c r="A1047" s="504" t="s">
        <v>272</v>
      </c>
      <c r="B1047" s="504" t="s">
        <v>272</v>
      </c>
      <c r="C1047" s="504" t="s">
        <v>272</v>
      </c>
      <c r="D1047" s="504" t="s">
        <v>272</v>
      </c>
      <c r="E1047" s="504" t="s">
        <v>272</v>
      </c>
      <c r="F1047" s="504" t="s">
        <v>735</v>
      </c>
      <c r="G1047" s="505" t="s">
        <v>1653</v>
      </c>
    </row>
    <row r="1048" spans="1:7" s="501" customFormat="1" ht="19.149999999999999" customHeight="1" x14ac:dyDescent="0.35">
      <c r="A1048" s="504" t="s">
        <v>272</v>
      </c>
      <c r="B1048" s="504" t="s">
        <v>272</v>
      </c>
      <c r="C1048" s="504" t="s">
        <v>272</v>
      </c>
      <c r="D1048" s="504" t="s">
        <v>272</v>
      </c>
      <c r="E1048" s="504" t="s">
        <v>272</v>
      </c>
      <c r="F1048" s="504" t="s">
        <v>1624</v>
      </c>
      <c r="G1048" s="505" t="s">
        <v>1654</v>
      </c>
    </row>
    <row r="1049" spans="1:7" s="501" customFormat="1" ht="19.149999999999999" customHeight="1" x14ac:dyDescent="0.35">
      <c r="A1049" s="504" t="s">
        <v>272</v>
      </c>
      <c r="B1049" s="504" t="s">
        <v>272</v>
      </c>
      <c r="C1049" s="504" t="s">
        <v>272</v>
      </c>
      <c r="D1049" s="504" t="s">
        <v>272</v>
      </c>
      <c r="E1049" s="504" t="s">
        <v>272</v>
      </c>
      <c r="F1049" s="504" t="s">
        <v>745</v>
      </c>
      <c r="G1049" s="505" t="s">
        <v>1655</v>
      </c>
    </row>
    <row r="1050" spans="1:7" s="501" customFormat="1" ht="19.149999999999999" customHeight="1" x14ac:dyDescent="0.35">
      <c r="A1050" s="504" t="s">
        <v>272</v>
      </c>
      <c r="B1050" s="504" t="s">
        <v>272</v>
      </c>
      <c r="C1050" s="504" t="s">
        <v>272</v>
      </c>
      <c r="D1050" s="504" t="s">
        <v>272</v>
      </c>
      <c r="E1050" s="504" t="s">
        <v>747</v>
      </c>
      <c r="F1050" s="504" t="s">
        <v>272</v>
      </c>
      <c r="G1050" s="505" t="s">
        <v>1656</v>
      </c>
    </row>
    <row r="1051" spans="1:7" s="501" customFormat="1" ht="19.149999999999999" customHeight="1" x14ac:dyDescent="0.35">
      <c r="A1051" s="504" t="s">
        <v>272</v>
      </c>
      <c r="B1051" s="504" t="s">
        <v>272</v>
      </c>
      <c r="C1051" s="504" t="s">
        <v>272</v>
      </c>
      <c r="D1051" s="504" t="s">
        <v>272</v>
      </c>
      <c r="E1051" s="504" t="s">
        <v>272</v>
      </c>
      <c r="F1051" s="504" t="s">
        <v>749</v>
      </c>
      <c r="G1051" s="505" t="s">
        <v>1656</v>
      </c>
    </row>
    <row r="1052" spans="1:7" s="501" customFormat="1" ht="19.149999999999999" customHeight="1" x14ac:dyDescent="0.35">
      <c r="A1052" s="504" t="s">
        <v>272</v>
      </c>
      <c r="B1052" s="504" t="s">
        <v>272</v>
      </c>
      <c r="C1052" s="504" t="s">
        <v>272</v>
      </c>
      <c r="D1052" s="504" t="s">
        <v>272</v>
      </c>
      <c r="E1052" s="504" t="s">
        <v>750</v>
      </c>
      <c r="F1052" s="504" t="s">
        <v>272</v>
      </c>
      <c r="G1052" s="505" t="s">
        <v>1657</v>
      </c>
    </row>
    <row r="1053" spans="1:7" s="501" customFormat="1" ht="19.149999999999999" customHeight="1" x14ac:dyDescent="0.35">
      <c r="A1053" s="504" t="s">
        <v>272</v>
      </c>
      <c r="B1053" s="504" t="s">
        <v>272</v>
      </c>
      <c r="C1053" s="504" t="s">
        <v>272</v>
      </c>
      <c r="D1053" s="504" t="s">
        <v>272</v>
      </c>
      <c r="E1053" s="504" t="s">
        <v>272</v>
      </c>
      <c r="F1053" s="504" t="s">
        <v>752</v>
      </c>
      <c r="G1053" s="505" t="s">
        <v>1658</v>
      </c>
    </row>
    <row r="1054" spans="1:7" s="501" customFormat="1" ht="19.149999999999999" customHeight="1" x14ac:dyDescent="0.35">
      <c r="A1054" s="504" t="s">
        <v>272</v>
      </c>
      <c r="B1054" s="504" t="s">
        <v>272</v>
      </c>
      <c r="C1054" s="504" t="s">
        <v>272</v>
      </c>
      <c r="D1054" s="504" t="s">
        <v>272</v>
      </c>
      <c r="E1054" s="504" t="s">
        <v>272</v>
      </c>
      <c r="F1054" s="504" t="s">
        <v>754</v>
      </c>
      <c r="G1054" s="505" t="s">
        <v>1659</v>
      </c>
    </row>
    <row r="1055" spans="1:7" s="501" customFormat="1" ht="19.149999999999999" customHeight="1" x14ac:dyDescent="0.35">
      <c r="A1055" s="504" t="s">
        <v>272</v>
      </c>
      <c r="B1055" s="504" t="s">
        <v>272</v>
      </c>
      <c r="C1055" s="504" t="s">
        <v>272</v>
      </c>
      <c r="D1055" s="504" t="s">
        <v>272</v>
      </c>
      <c r="E1055" s="504" t="s">
        <v>272</v>
      </c>
      <c r="F1055" s="504" t="s">
        <v>756</v>
      </c>
      <c r="G1055" s="505" t="s">
        <v>1660</v>
      </c>
    </row>
    <row r="1056" spans="1:7" s="501" customFormat="1" ht="19.149999999999999" customHeight="1" x14ac:dyDescent="0.35">
      <c r="A1056" s="504" t="s">
        <v>272</v>
      </c>
      <c r="B1056" s="504" t="s">
        <v>272</v>
      </c>
      <c r="C1056" s="504" t="s">
        <v>272</v>
      </c>
      <c r="D1056" s="504" t="s">
        <v>272</v>
      </c>
      <c r="E1056" s="504" t="s">
        <v>760</v>
      </c>
      <c r="F1056" s="504" t="s">
        <v>272</v>
      </c>
      <c r="G1056" s="505" t="s">
        <v>1661</v>
      </c>
    </row>
    <row r="1057" spans="1:7" s="501" customFormat="1" ht="19.149999999999999" customHeight="1" x14ac:dyDescent="0.35">
      <c r="A1057" s="504" t="s">
        <v>272</v>
      </c>
      <c r="B1057" s="504" t="s">
        <v>272</v>
      </c>
      <c r="C1057" s="504" t="s">
        <v>272</v>
      </c>
      <c r="D1057" s="504" t="s">
        <v>272</v>
      </c>
      <c r="E1057" s="504" t="s">
        <v>272</v>
      </c>
      <c r="F1057" s="504" t="s">
        <v>762</v>
      </c>
      <c r="G1057" s="505" t="s">
        <v>1662</v>
      </c>
    </row>
    <row r="1058" spans="1:7" s="501" customFormat="1" ht="19.149999999999999" customHeight="1" x14ac:dyDescent="0.35">
      <c r="A1058" s="504" t="s">
        <v>272</v>
      </c>
      <c r="B1058" s="504" t="s">
        <v>272</v>
      </c>
      <c r="C1058" s="504" t="s">
        <v>272</v>
      </c>
      <c r="D1058" s="504" t="s">
        <v>272</v>
      </c>
      <c r="E1058" s="504" t="s">
        <v>272</v>
      </c>
      <c r="F1058" s="504" t="s">
        <v>764</v>
      </c>
      <c r="G1058" s="505" t="s">
        <v>1663</v>
      </c>
    </row>
    <row r="1059" spans="1:7" s="501" customFormat="1" ht="19.149999999999999" customHeight="1" x14ac:dyDescent="0.35">
      <c r="A1059" s="504" t="s">
        <v>272</v>
      </c>
      <c r="B1059" s="504" t="s">
        <v>272</v>
      </c>
      <c r="C1059" s="504" t="s">
        <v>272</v>
      </c>
      <c r="D1059" s="504" t="s">
        <v>272</v>
      </c>
      <c r="E1059" s="504" t="s">
        <v>766</v>
      </c>
      <c r="F1059" s="504" t="s">
        <v>272</v>
      </c>
      <c r="G1059" s="505" t="s">
        <v>1664</v>
      </c>
    </row>
    <row r="1060" spans="1:7" s="501" customFormat="1" ht="19.149999999999999" customHeight="1" x14ac:dyDescent="0.35">
      <c r="A1060" s="504" t="s">
        <v>272</v>
      </c>
      <c r="B1060" s="504" t="s">
        <v>272</v>
      </c>
      <c r="C1060" s="504" t="s">
        <v>272</v>
      </c>
      <c r="D1060" s="504" t="s">
        <v>272</v>
      </c>
      <c r="E1060" s="504" t="s">
        <v>272</v>
      </c>
      <c r="F1060" s="504" t="s">
        <v>768</v>
      </c>
      <c r="G1060" s="505" t="s">
        <v>1664</v>
      </c>
    </row>
    <row r="1061" spans="1:7" s="501" customFormat="1" ht="19.149999999999999" customHeight="1" x14ac:dyDescent="0.35">
      <c r="A1061" s="504" t="s">
        <v>272</v>
      </c>
      <c r="B1061" s="504" t="s">
        <v>272</v>
      </c>
      <c r="C1061" s="504" t="s">
        <v>272</v>
      </c>
      <c r="D1061" s="504" t="s">
        <v>272</v>
      </c>
      <c r="E1061" s="504" t="s">
        <v>774</v>
      </c>
      <c r="F1061" s="504" t="s">
        <v>272</v>
      </c>
      <c r="G1061" s="505" t="s">
        <v>1665</v>
      </c>
    </row>
    <row r="1062" spans="1:7" s="501" customFormat="1" ht="19.149999999999999" customHeight="1" x14ac:dyDescent="0.35">
      <c r="A1062" s="504" t="s">
        <v>272</v>
      </c>
      <c r="B1062" s="504" t="s">
        <v>272</v>
      </c>
      <c r="C1062" s="504" t="s">
        <v>272</v>
      </c>
      <c r="D1062" s="504" t="s">
        <v>272</v>
      </c>
      <c r="E1062" s="504" t="s">
        <v>272</v>
      </c>
      <c r="F1062" s="504" t="s">
        <v>776</v>
      </c>
      <c r="G1062" s="505" t="s">
        <v>1666</v>
      </c>
    </row>
    <row r="1063" spans="1:7" s="501" customFormat="1" ht="19.149999999999999" customHeight="1" x14ac:dyDescent="0.35">
      <c r="A1063" s="504" t="s">
        <v>272</v>
      </c>
      <c r="B1063" s="504" t="s">
        <v>272</v>
      </c>
      <c r="C1063" s="504" t="s">
        <v>272</v>
      </c>
      <c r="D1063" s="504" t="s">
        <v>272</v>
      </c>
      <c r="E1063" s="504" t="s">
        <v>272</v>
      </c>
      <c r="F1063" s="504" t="s">
        <v>778</v>
      </c>
      <c r="G1063" s="505" t="s">
        <v>1667</v>
      </c>
    </row>
    <row r="1064" spans="1:7" s="501" customFormat="1" ht="19.149999999999999" customHeight="1" x14ac:dyDescent="0.35">
      <c r="A1064" s="504" t="s">
        <v>272</v>
      </c>
      <c r="B1064" s="504" t="s">
        <v>272</v>
      </c>
      <c r="C1064" s="504" t="s">
        <v>272</v>
      </c>
      <c r="D1064" s="504" t="s">
        <v>272</v>
      </c>
      <c r="E1064" s="504" t="s">
        <v>782</v>
      </c>
      <c r="F1064" s="504" t="s">
        <v>272</v>
      </c>
      <c r="G1064" s="505" t="s">
        <v>1668</v>
      </c>
    </row>
    <row r="1065" spans="1:7" s="501" customFormat="1" ht="19.149999999999999" customHeight="1" x14ac:dyDescent="0.35">
      <c r="A1065" s="504" t="s">
        <v>272</v>
      </c>
      <c r="B1065" s="504" t="s">
        <v>272</v>
      </c>
      <c r="C1065" s="504" t="s">
        <v>272</v>
      </c>
      <c r="D1065" s="504" t="s">
        <v>272</v>
      </c>
      <c r="E1065" s="504" t="s">
        <v>272</v>
      </c>
      <c r="F1065" s="504" t="s">
        <v>784</v>
      </c>
      <c r="G1065" s="505" t="s">
        <v>1669</v>
      </c>
    </row>
    <row r="1066" spans="1:7" s="501" customFormat="1" ht="19.149999999999999" customHeight="1" x14ac:dyDescent="0.35">
      <c r="A1066" s="504" t="s">
        <v>272</v>
      </c>
      <c r="B1066" s="504" t="s">
        <v>272</v>
      </c>
      <c r="C1066" s="504" t="s">
        <v>272</v>
      </c>
      <c r="D1066" s="504" t="s">
        <v>272</v>
      </c>
      <c r="E1066" s="504" t="s">
        <v>272</v>
      </c>
      <c r="F1066" s="504" t="s">
        <v>786</v>
      </c>
      <c r="G1066" s="505" t="s">
        <v>1670</v>
      </c>
    </row>
    <row r="1067" spans="1:7" s="501" customFormat="1" ht="19.149999999999999" customHeight="1" x14ac:dyDescent="0.35">
      <c r="A1067" s="504" t="s">
        <v>272</v>
      </c>
      <c r="B1067" s="504" t="s">
        <v>272</v>
      </c>
      <c r="C1067" s="504" t="s">
        <v>272</v>
      </c>
      <c r="D1067" s="504" t="s">
        <v>272</v>
      </c>
      <c r="E1067" s="504" t="s">
        <v>272</v>
      </c>
      <c r="F1067" s="504" t="s">
        <v>788</v>
      </c>
      <c r="G1067" s="505" t="s">
        <v>1671</v>
      </c>
    </row>
    <row r="1068" spans="1:7" s="501" customFormat="1" ht="19.149999999999999" customHeight="1" x14ac:dyDescent="0.35">
      <c r="A1068" s="504" t="s">
        <v>272</v>
      </c>
      <c r="B1068" s="504" t="s">
        <v>272</v>
      </c>
      <c r="C1068" s="504" t="s">
        <v>272</v>
      </c>
      <c r="D1068" s="504" t="s">
        <v>272</v>
      </c>
      <c r="E1068" s="504" t="s">
        <v>272</v>
      </c>
      <c r="F1068" s="504" t="s">
        <v>792</v>
      </c>
      <c r="G1068" s="505" t="s">
        <v>1672</v>
      </c>
    </row>
    <row r="1069" spans="1:7" s="501" customFormat="1" ht="19.149999999999999" customHeight="1" x14ac:dyDescent="0.35">
      <c r="A1069" s="504" t="s">
        <v>272</v>
      </c>
      <c r="B1069" s="504" t="s">
        <v>272</v>
      </c>
      <c r="C1069" s="504" t="s">
        <v>272</v>
      </c>
      <c r="D1069" s="504" t="s">
        <v>272</v>
      </c>
      <c r="E1069" s="504" t="s">
        <v>794</v>
      </c>
      <c r="F1069" s="504" t="s">
        <v>272</v>
      </c>
      <c r="G1069" s="505" t="s">
        <v>1673</v>
      </c>
    </row>
    <row r="1070" spans="1:7" s="501" customFormat="1" ht="19.149999999999999" customHeight="1" x14ac:dyDescent="0.35">
      <c r="A1070" s="504" t="s">
        <v>272</v>
      </c>
      <c r="B1070" s="504" t="s">
        <v>272</v>
      </c>
      <c r="C1070" s="504" t="s">
        <v>272</v>
      </c>
      <c r="D1070" s="504" t="s">
        <v>272</v>
      </c>
      <c r="E1070" s="504" t="s">
        <v>272</v>
      </c>
      <c r="F1070" s="504" t="s">
        <v>853</v>
      </c>
      <c r="G1070" s="505" t="s">
        <v>1674</v>
      </c>
    </row>
    <row r="1071" spans="1:7" s="501" customFormat="1" ht="19.149999999999999" customHeight="1" x14ac:dyDescent="0.35">
      <c r="A1071" s="504" t="s">
        <v>272</v>
      </c>
      <c r="B1071" s="504" t="s">
        <v>272</v>
      </c>
      <c r="C1071" s="504" t="s">
        <v>272</v>
      </c>
      <c r="D1071" s="504" t="s">
        <v>272</v>
      </c>
      <c r="E1071" s="504" t="s">
        <v>272</v>
      </c>
      <c r="F1071" s="504" t="s">
        <v>1080</v>
      </c>
      <c r="G1071" s="505" t="s">
        <v>1675</v>
      </c>
    </row>
    <row r="1072" spans="1:7" s="501" customFormat="1" ht="19.149999999999999" customHeight="1" x14ac:dyDescent="0.35">
      <c r="A1072" s="504" t="s">
        <v>272</v>
      </c>
      <c r="B1072" s="504" t="s">
        <v>272</v>
      </c>
      <c r="C1072" s="504" t="s">
        <v>272</v>
      </c>
      <c r="D1072" s="504" t="s">
        <v>272</v>
      </c>
      <c r="E1072" s="504" t="s">
        <v>272</v>
      </c>
      <c r="F1072" s="504" t="s">
        <v>796</v>
      </c>
      <c r="G1072" s="505" t="s">
        <v>1676</v>
      </c>
    </row>
    <row r="1073" spans="1:7" s="501" customFormat="1" ht="19.149999999999999" customHeight="1" x14ac:dyDescent="0.35">
      <c r="A1073" s="504" t="s">
        <v>272</v>
      </c>
      <c r="B1073" s="504" t="s">
        <v>272</v>
      </c>
      <c r="C1073" s="504" t="s">
        <v>272</v>
      </c>
      <c r="D1073" s="504" t="s">
        <v>272</v>
      </c>
      <c r="E1073" s="504" t="s">
        <v>272</v>
      </c>
      <c r="F1073" s="504" t="s">
        <v>798</v>
      </c>
      <c r="G1073" s="505" t="s">
        <v>1677</v>
      </c>
    </row>
    <row r="1074" spans="1:7" s="501" customFormat="1" ht="19.149999999999999" customHeight="1" x14ac:dyDescent="0.35">
      <c r="A1074" s="504" t="s">
        <v>272</v>
      </c>
      <c r="B1074" s="504" t="s">
        <v>272</v>
      </c>
      <c r="C1074" s="504" t="s">
        <v>272</v>
      </c>
      <c r="D1074" s="504" t="s">
        <v>272</v>
      </c>
      <c r="E1074" s="504" t="s">
        <v>897</v>
      </c>
      <c r="F1074" s="504" t="s">
        <v>272</v>
      </c>
      <c r="G1074" s="505" t="s">
        <v>1678</v>
      </c>
    </row>
    <row r="1075" spans="1:7" s="501" customFormat="1" ht="19.149999999999999" customHeight="1" x14ac:dyDescent="0.35">
      <c r="A1075" s="504" t="s">
        <v>272</v>
      </c>
      <c r="B1075" s="504" t="s">
        <v>272</v>
      </c>
      <c r="C1075" s="504" t="s">
        <v>272</v>
      </c>
      <c r="D1075" s="504" t="s">
        <v>272</v>
      </c>
      <c r="E1075" s="504" t="s">
        <v>272</v>
      </c>
      <c r="F1075" s="504" t="s">
        <v>899</v>
      </c>
      <c r="G1075" s="505" t="s">
        <v>1678</v>
      </c>
    </row>
    <row r="1076" spans="1:7" s="501" customFormat="1" ht="19.149999999999999" customHeight="1" x14ac:dyDescent="0.35">
      <c r="A1076" s="504" t="s">
        <v>272</v>
      </c>
      <c r="B1076" s="504" t="s">
        <v>272</v>
      </c>
      <c r="C1076" s="504" t="s">
        <v>272</v>
      </c>
      <c r="D1076" s="504" t="s">
        <v>272</v>
      </c>
      <c r="E1076" s="504" t="s">
        <v>806</v>
      </c>
      <c r="F1076" s="504" t="s">
        <v>272</v>
      </c>
      <c r="G1076" s="505" t="s">
        <v>1679</v>
      </c>
    </row>
    <row r="1077" spans="1:7" s="501" customFormat="1" ht="19.149999999999999" customHeight="1" x14ac:dyDescent="0.35">
      <c r="A1077" s="504" t="s">
        <v>272</v>
      </c>
      <c r="B1077" s="504" t="s">
        <v>272</v>
      </c>
      <c r="C1077" s="504" t="s">
        <v>272</v>
      </c>
      <c r="D1077" s="504" t="s">
        <v>272</v>
      </c>
      <c r="E1077" s="504" t="s">
        <v>272</v>
      </c>
      <c r="F1077" s="504" t="s">
        <v>812</v>
      </c>
      <c r="G1077" s="505" t="s">
        <v>1680</v>
      </c>
    </row>
    <row r="1078" spans="1:7" s="501" customFormat="1" ht="19.149999999999999" customHeight="1" x14ac:dyDescent="0.35">
      <c r="A1078" s="504" t="s">
        <v>272</v>
      </c>
      <c r="B1078" s="504" t="s">
        <v>272</v>
      </c>
      <c r="C1078" s="504" t="s">
        <v>272</v>
      </c>
      <c r="D1078" s="504" t="s">
        <v>272</v>
      </c>
      <c r="E1078" s="504" t="s">
        <v>272</v>
      </c>
      <c r="F1078" s="504" t="s">
        <v>814</v>
      </c>
      <c r="G1078" s="505" t="s">
        <v>1681</v>
      </c>
    </row>
    <row r="1079" spans="1:7" s="501" customFormat="1" ht="19.149999999999999" customHeight="1" x14ac:dyDescent="0.35">
      <c r="A1079" s="504" t="s">
        <v>272</v>
      </c>
      <c r="B1079" s="504" t="s">
        <v>272</v>
      </c>
      <c r="C1079" s="504" t="s">
        <v>272</v>
      </c>
      <c r="D1079" s="504" t="s">
        <v>272</v>
      </c>
      <c r="E1079" s="504" t="s">
        <v>826</v>
      </c>
      <c r="F1079" s="504" t="s">
        <v>272</v>
      </c>
      <c r="G1079" s="505" t="s">
        <v>1682</v>
      </c>
    </row>
    <row r="1080" spans="1:7" s="501" customFormat="1" ht="19.149999999999999" customHeight="1" x14ac:dyDescent="0.35">
      <c r="A1080" s="504" t="s">
        <v>272</v>
      </c>
      <c r="B1080" s="504" t="s">
        <v>272</v>
      </c>
      <c r="C1080" s="504" t="s">
        <v>272</v>
      </c>
      <c r="D1080" s="504" t="s">
        <v>272</v>
      </c>
      <c r="E1080" s="504" t="s">
        <v>272</v>
      </c>
      <c r="F1080" s="504" t="s">
        <v>860</v>
      </c>
      <c r="G1080" s="505" t="s">
        <v>1683</v>
      </c>
    </row>
    <row r="1081" spans="1:7" s="501" customFormat="1" ht="19.149999999999999" customHeight="1" x14ac:dyDescent="0.35">
      <c r="A1081" s="504" t="s">
        <v>272</v>
      </c>
      <c r="B1081" s="504" t="s">
        <v>272</v>
      </c>
      <c r="C1081" s="504" t="s">
        <v>272</v>
      </c>
      <c r="D1081" s="504" t="s">
        <v>272</v>
      </c>
      <c r="E1081" s="504" t="s">
        <v>272</v>
      </c>
      <c r="F1081" s="504" t="s">
        <v>830</v>
      </c>
      <c r="G1081" s="505" t="s">
        <v>1684</v>
      </c>
    </row>
    <row r="1082" spans="1:7" s="501" customFormat="1" ht="19.149999999999999" customHeight="1" x14ac:dyDescent="0.35">
      <c r="A1082" s="504" t="s">
        <v>272</v>
      </c>
      <c r="B1082" s="504" t="s">
        <v>272</v>
      </c>
      <c r="C1082" s="504" t="s">
        <v>272</v>
      </c>
      <c r="D1082" s="504" t="s">
        <v>272</v>
      </c>
      <c r="E1082" s="504" t="s">
        <v>272</v>
      </c>
      <c r="F1082" s="504" t="s">
        <v>832</v>
      </c>
      <c r="G1082" s="505" t="s">
        <v>1685</v>
      </c>
    </row>
    <row r="1083" spans="1:7" s="501" customFormat="1" ht="19.149999999999999" customHeight="1" x14ac:dyDescent="0.35">
      <c r="A1083" s="504" t="s">
        <v>272</v>
      </c>
      <c r="B1083" s="504" t="s">
        <v>272</v>
      </c>
      <c r="C1083" s="504" t="s">
        <v>272</v>
      </c>
      <c r="D1083" s="504" t="s">
        <v>272</v>
      </c>
      <c r="E1083" s="504" t="s">
        <v>984</v>
      </c>
      <c r="F1083" s="504" t="s">
        <v>272</v>
      </c>
      <c r="G1083" s="505" t="s">
        <v>1686</v>
      </c>
    </row>
    <row r="1084" spans="1:7" s="501" customFormat="1" ht="19.149999999999999" customHeight="1" x14ac:dyDescent="0.35">
      <c r="A1084" s="504" t="s">
        <v>272</v>
      </c>
      <c r="B1084" s="504" t="s">
        <v>272</v>
      </c>
      <c r="C1084" s="504" t="s">
        <v>272</v>
      </c>
      <c r="D1084" s="504" t="s">
        <v>272</v>
      </c>
      <c r="E1084" s="504" t="s">
        <v>272</v>
      </c>
      <c r="F1084" s="504" t="s">
        <v>986</v>
      </c>
      <c r="G1084" s="505" t="s">
        <v>1686</v>
      </c>
    </row>
    <row r="1085" spans="1:7" s="501" customFormat="1" ht="19.149999999999999" customHeight="1" x14ac:dyDescent="0.35">
      <c r="A1085" s="504" t="s">
        <v>272</v>
      </c>
      <c r="B1085" s="504" t="s">
        <v>272</v>
      </c>
      <c r="C1085" s="504" t="s">
        <v>272</v>
      </c>
      <c r="D1085" s="504" t="s">
        <v>272</v>
      </c>
      <c r="E1085" s="504" t="s">
        <v>834</v>
      </c>
      <c r="F1085" s="504" t="s">
        <v>272</v>
      </c>
      <c r="G1085" s="505" t="s">
        <v>1687</v>
      </c>
    </row>
    <row r="1086" spans="1:7" s="501" customFormat="1" ht="19.149999999999999" customHeight="1" x14ac:dyDescent="0.35">
      <c r="A1086" s="504" t="s">
        <v>272</v>
      </c>
      <c r="B1086" s="504" t="s">
        <v>272</v>
      </c>
      <c r="C1086" s="504" t="s">
        <v>272</v>
      </c>
      <c r="D1086" s="504" t="s">
        <v>272</v>
      </c>
      <c r="E1086" s="504" t="s">
        <v>272</v>
      </c>
      <c r="F1086" s="504" t="s">
        <v>836</v>
      </c>
      <c r="G1086" s="505" t="s">
        <v>1688</v>
      </c>
    </row>
    <row r="1087" spans="1:7" s="501" customFormat="1" ht="19.149999999999999" customHeight="1" x14ac:dyDescent="0.35">
      <c r="A1087" s="504" t="s">
        <v>272</v>
      </c>
      <c r="B1087" s="504" t="s">
        <v>272</v>
      </c>
      <c r="C1087" s="504" t="s">
        <v>272</v>
      </c>
      <c r="D1087" s="504" t="s">
        <v>272</v>
      </c>
      <c r="E1087" s="504" t="s">
        <v>272</v>
      </c>
      <c r="F1087" s="504" t="s">
        <v>842</v>
      </c>
      <c r="G1087" s="505" t="s">
        <v>1689</v>
      </c>
    </row>
    <row r="1088" spans="1:7" s="501" customFormat="1" ht="19.149999999999999" customHeight="1" x14ac:dyDescent="0.35">
      <c r="A1088" s="504" t="s">
        <v>272</v>
      </c>
      <c r="B1088" s="504" t="s">
        <v>1690</v>
      </c>
      <c r="C1088" s="504" t="s">
        <v>272</v>
      </c>
      <c r="D1088" s="504" t="s">
        <v>272</v>
      </c>
      <c r="E1088" s="504" t="s">
        <v>272</v>
      </c>
      <c r="F1088" s="504" t="s">
        <v>272</v>
      </c>
      <c r="G1088" s="505" t="s">
        <v>1691</v>
      </c>
    </row>
    <row r="1089" spans="1:7" s="501" customFormat="1" ht="19.149999999999999" customHeight="1" x14ac:dyDescent="0.35">
      <c r="A1089" s="504" t="s">
        <v>272</v>
      </c>
      <c r="B1089" s="504" t="s">
        <v>272</v>
      </c>
      <c r="C1089" s="504" t="s">
        <v>724</v>
      </c>
      <c r="D1089" s="504" t="s">
        <v>272</v>
      </c>
      <c r="E1089" s="504" t="s">
        <v>272</v>
      </c>
      <c r="F1089" s="504" t="s">
        <v>272</v>
      </c>
      <c r="G1089" s="505" t="s">
        <v>1691</v>
      </c>
    </row>
    <row r="1090" spans="1:7" s="501" customFormat="1" ht="19.149999999999999" customHeight="1" x14ac:dyDescent="0.35">
      <c r="A1090" s="504" t="s">
        <v>272</v>
      </c>
      <c r="B1090" s="504" t="s">
        <v>272</v>
      </c>
      <c r="C1090" s="504" t="s">
        <v>272</v>
      </c>
      <c r="D1090" s="504" t="s">
        <v>1650</v>
      </c>
      <c r="E1090" s="504" t="s">
        <v>272</v>
      </c>
      <c r="F1090" s="504" t="s">
        <v>272</v>
      </c>
      <c r="G1090" s="505" t="s">
        <v>1691</v>
      </c>
    </row>
    <row r="1091" spans="1:7" s="501" customFormat="1" ht="19.149999999999999" customHeight="1" x14ac:dyDescent="0.35">
      <c r="A1091" s="504" t="s">
        <v>272</v>
      </c>
      <c r="B1091" s="504" t="s">
        <v>272</v>
      </c>
      <c r="C1091" s="504" t="s">
        <v>272</v>
      </c>
      <c r="D1091" s="504" t="s">
        <v>272</v>
      </c>
      <c r="E1091" s="504" t="s">
        <v>727</v>
      </c>
      <c r="F1091" s="504" t="s">
        <v>272</v>
      </c>
      <c r="G1091" s="505" t="s">
        <v>1692</v>
      </c>
    </row>
    <row r="1092" spans="1:7" s="501" customFormat="1" ht="19.149999999999999" customHeight="1" x14ac:dyDescent="0.35">
      <c r="A1092" s="504" t="s">
        <v>272</v>
      </c>
      <c r="B1092" s="504" t="s">
        <v>272</v>
      </c>
      <c r="C1092" s="504" t="s">
        <v>272</v>
      </c>
      <c r="D1092" s="504" t="s">
        <v>272</v>
      </c>
      <c r="E1092" s="504" t="s">
        <v>272</v>
      </c>
      <c r="F1092" s="504" t="s">
        <v>729</v>
      </c>
      <c r="G1092" s="505" t="s">
        <v>1692</v>
      </c>
    </row>
    <row r="1093" spans="1:7" s="501" customFormat="1" ht="19.149999999999999" customHeight="1" x14ac:dyDescent="0.35">
      <c r="A1093" s="504" t="s">
        <v>272</v>
      </c>
      <c r="B1093" s="504" t="s">
        <v>272</v>
      </c>
      <c r="C1093" s="504" t="s">
        <v>272</v>
      </c>
      <c r="D1093" s="504" t="s">
        <v>272</v>
      </c>
      <c r="E1093" s="504" t="s">
        <v>733</v>
      </c>
      <c r="F1093" s="504" t="s">
        <v>272</v>
      </c>
      <c r="G1093" s="505" t="s">
        <v>1693</v>
      </c>
    </row>
    <row r="1094" spans="1:7" s="501" customFormat="1" ht="19.149999999999999" customHeight="1" x14ac:dyDescent="0.35">
      <c r="A1094" s="504" t="s">
        <v>272</v>
      </c>
      <c r="B1094" s="504" t="s">
        <v>272</v>
      </c>
      <c r="C1094" s="504" t="s">
        <v>272</v>
      </c>
      <c r="D1094" s="504" t="s">
        <v>272</v>
      </c>
      <c r="E1094" s="504" t="s">
        <v>272</v>
      </c>
      <c r="F1094" s="504" t="s">
        <v>735</v>
      </c>
      <c r="G1094" s="505" t="s">
        <v>1694</v>
      </c>
    </row>
    <row r="1095" spans="1:7" s="501" customFormat="1" ht="19.149999999999999" customHeight="1" x14ac:dyDescent="0.35">
      <c r="A1095" s="504" t="s">
        <v>272</v>
      </c>
      <c r="B1095" s="504" t="s">
        <v>272</v>
      </c>
      <c r="C1095" s="504" t="s">
        <v>272</v>
      </c>
      <c r="D1095" s="504" t="s">
        <v>272</v>
      </c>
      <c r="E1095" s="504" t="s">
        <v>272</v>
      </c>
      <c r="F1095" s="504" t="s">
        <v>1624</v>
      </c>
      <c r="G1095" s="505" t="s">
        <v>1695</v>
      </c>
    </row>
    <row r="1096" spans="1:7" s="501" customFormat="1" ht="19.149999999999999" customHeight="1" x14ac:dyDescent="0.35">
      <c r="A1096" s="504" t="s">
        <v>272</v>
      </c>
      <c r="B1096" s="504" t="s">
        <v>272</v>
      </c>
      <c r="C1096" s="504" t="s">
        <v>272</v>
      </c>
      <c r="D1096" s="504" t="s">
        <v>272</v>
      </c>
      <c r="E1096" s="504" t="s">
        <v>272</v>
      </c>
      <c r="F1096" s="504" t="s">
        <v>745</v>
      </c>
      <c r="G1096" s="505" t="s">
        <v>1696</v>
      </c>
    </row>
    <row r="1097" spans="1:7" s="501" customFormat="1" ht="19.149999999999999" customHeight="1" x14ac:dyDescent="0.35">
      <c r="A1097" s="504" t="s">
        <v>272</v>
      </c>
      <c r="B1097" s="504" t="s">
        <v>272</v>
      </c>
      <c r="C1097" s="504" t="s">
        <v>272</v>
      </c>
      <c r="D1097" s="504" t="s">
        <v>272</v>
      </c>
      <c r="E1097" s="504" t="s">
        <v>747</v>
      </c>
      <c r="F1097" s="504" t="s">
        <v>272</v>
      </c>
      <c r="G1097" s="505" t="s">
        <v>1697</v>
      </c>
    </row>
    <row r="1098" spans="1:7" s="501" customFormat="1" ht="19.149999999999999" customHeight="1" x14ac:dyDescent="0.35">
      <c r="A1098" s="504" t="s">
        <v>272</v>
      </c>
      <c r="B1098" s="504" t="s">
        <v>272</v>
      </c>
      <c r="C1098" s="504" t="s">
        <v>272</v>
      </c>
      <c r="D1098" s="504" t="s">
        <v>272</v>
      </c>
      <c r="E1098" s="504" t="s">
        <v>272</v>
      </c>
      <c r="F1098" s="504" t="s">
        <v>749</v>
      </c>
      <c r="G1098" s="505" t="s">
        <v>1697</v>
      </c>
    </row>
    <row r="1099" spans="1:7" s="501" customFormat="1" ht="19.149999999999999" customHeight="1" x14ac:dyDescent="0.35">
      <c r="A1099" s="504" t="s">
        <v>272</v>
      </c>
      <c r="B1099" s="504" t="s">
        <v>272</v>
      </c>
      <c r="C1099" s="504" t="s">
        <v>272</v>
      </c>
      <c r="D1099" s="504" t="s">
        <v>272</v>
      </c>
      <c r="E1099" s="504" t="s">
        <v>750</v>
      </c>
      <c r="F1099" s="504" t="s">
        <v>272</v>
      </c>
      <c r="G1099" s="505" t="s">
        <v>1698</v>
      </c>
    </row>
    <row r="1100" spans="1:7" s="501" customFormat="1" ht="19.149999999999999" customHeight="1" x14ac:dyDescent="0.35">
      <c r="A1100" s="504" t="s">
        <v>272</v>
      </c>
      <c r="B1100" s="504" t="s">
        <v>272</v>
      </c>
      <c r="C1100" s="504" t="s">
        <v>272</v>
      </c>
      <c r="D1100" s="504" t="s">
        <v>272</v>
      </c>
      <c r="E1100" s="504" t="s">
        <v>272</v>
      </c>
      <c r="F1100" s="504" t="s">
        <v>752</v>
      </c>
      <c r="G1100" s="505" t="s">
        <v>1699</v>
      </c>
    </row>
    <row r="1101" spans="1:7" s="501" customFormat="1" ht="19.149999999999999" customHeight="1" x14ac:dyDescent="0.35">
      <c r="A1101" s="504" t="s">
        <v>272</v>
      </c>
      <c r="B1101" s="504" t="s">
        <v>272</v>
      </c>
      <c r="C1101" s="504" t="s">
        <v>272</v>
      </c>
      <c r="D1101" s="504" t="s">
        <v>272</v>
      </c>
      <c r="E1101" s="504" t="s">
        <v>272</v>
      </c>
      <c r="F1101" s="504" t="s">
        <v>754</v>
      </c>
      <c r="G1101" s="505" t="s">
        <v>1700</v>
      </c>
    </row>
    <row r="1102" spans="1:7" s="501" customFormat="1" ht="19.149999999999999" customHeight="1" x14ac:dyDescent="0.35">
      <c r="A1102" s="504" t="s">
        <v>272</v>
      </c>
      <c r="B1102" s="504" t="s">
        <v>272</v>
      </c>
      <c r="C1102" s="504" t="s">
        <v>272</v>
      </c>
      <c r="D1102" s="504" t="s">
        <v>272</v>
      </c>
      <c r="E1102" s="504" t="s">
        <v>272</v>
      </c>
      <c r="F1102" s="504" t="s">
        <v>756</v>
      </c>
      <c r="G1102" s="505" t="s">
        <v>1701</v>
      </c>
    </row>
    <row r="1103" spans="1:7" s="501" customFormat="1" ht="19.149999999999999" customHeight="1" x14ac:dyDescent="0.35">
      <c r="A1103" s="504" t="s">
        <v>272</v>
      </c>
      <c r="B1103" s="504" t="s">
        <v>272</v>
      </c>
      <c r="C1103" s="504" t="s">
        <v>272</v>
      </c>
      <c r="D1103" s="504" t="s">
        <v>272</v>
      </c>
      <c r="E1103" s="504" t="s">
        <v>774</v>
      </c>
      <c r="F1103" s="504" t="s">
        <v>272</v>
      </c>
      <c r="G1103" s="505" t="s">
        <v>1702</v>
      </c>
    </row>
    <row r="1104" spans="1:7" s="501" customFormat="1" ht="19.149999999999999" customHeight="1" x14ac:dyDescent="0.35">
      <c r="A1104" s="504" t="s">
        <v>272</v>
      </c>
      <c r="B1104" s="504" t="s">
        <v>272</v>
      </c>
      <c r="C1104" s="504" t="s">
        <v>272</v>
      </c>
      <c r="D1104" s="504" t="s">
        <v>272</v>
      </c>
      <c r="E1104" s="504" t="s">
        <v>272</v>
      </c>
      <c r="F1104" s="504" t="s">
        <v>776</v>
      </c>
      <c r="G1104" s="505" t="s">
        <v>1703</v>
      </c>
    </row>
    <row r="1105" spans="1:7" s="501" customFormat="1" ht="19.149999999999999" customHeight="1" x14ac:dyDescent="0.35">
      <c r="A1105" s="504" t="s">
        <v>272</v>
      </c>
      <c r="B1105" s="504" t="s">
        <v>272</v>
      </c>
      <c r="C1105" s="504" t="s">
        <v>272</v>
      </c>
      <c r="D1105" s="504" t="s">
        <v>272</v>
      </c>
      <c r="E1105" s="504" t="s">
        <v>272</v>
      </c>
      <c r="F1105" s="504" t="s">
        <v>778</v>
      </c>
      <c r="G1105" s="505" t="s">
        <v>930</v>
      </c>
    </row>
    <row r="1106" spans="1:7" s="501" customFormat="1" ht="19.149999999999999" customHeight="1" x14ac:dyDescent="0.35">
      <c r="A1106" s="504" t="s">
        <v>272</v>
      </c>
      <c r="B1106" s="504" t="s">
        <v>272</v>
      </c>
      <c r="C1106" s="504" t="s">
        <v>272</v>
      </c>
      <c r="D1106" s="504" t="s">
        <v>272</v>
      </c>
      <c r="E1106" s="504" t="s">
        <v>782</v>
      </c>
      <c r="F1106" s="504" t="s">
        <v>272</v>
      </c>
      <c r="G1106" s="505" t="s">
        <v>1704</v>
      </c>
    </row>
    <row r="1107" spans="1:7" s="501" customFormat="1" ht="19.149999999999999" customHeight="1" x14ac:dyDescent="0.35">
      <c r="A1107" s="504" t="s">
        <v>272</v>
      </c>
      <c r="B1107" s="504" t="s">
        <v>272</v>
      </c>
      <c r="C1107" s="504" t="s">
        <v>272</v>
      </c>
      <c r="D1107" s="504" t="s">
        <v>272</v>
      </c>
      <c r="E1107" s="504" t="s">
        <v>272</v>
      </c>
      <c r="F1107" s="504" t="s">
        <v>784</v>
      </c>
      <c r="G1107" s="505" t="s">
        <v>1317</v>
      </c>
    </row>
    <row r="1108" spans="1:7" s="501" customFormat="1" ht="19.149999999999999" customHeight="1" x14ac:dyDescent="0.35">
      <c r="A1108" s="504" t="s">
        <v>272</v>
      </c>
      <c r="B1108" s="504" t="s">
        <v>272</v>
      </c>
      <c r="C1108" s="504" t="s">
        <v>272</v>
      </c>
      <c r="D1108" s="504" t="s">
        <v>272</v>
      </c>
      <c r="E1108" s="504" t="s">
        <v>272</v>
      </c>
      <c r="F1108" s="504" t="s">
        <v>788</v>
      </c>
      <c r="G1108" s="505" t="s">
        <v>1705</v>
      </c>
    </row>
    <row r="1109" spans="1:7" s="501" customFormat="1" ht="19.149999999999999" customHeight="1" x14ac:dyDescent="0.35">
      <c r="A1109" s="504" t="s">
        <v>272</v>
      </c>
      <c r="B1109" s="504" t="s">
        <v>272</v>
      </c>
      <c r="C1109" s="504" t="s">
        <v>272</v>
      </c>
      <c r="D1109" s="504" t="s">
        <v>272</v>
      </c>
      <c r="E1109" s="504" t="s">
        <v>272</v>
      </c>
      <c r="F1109" s="504" t="s">
        <v>792</v>
      </c>
      <c r="G1109" s="505" t="s">
        <v>1706</v>
      </c>
    </row>
    <row r="1110" spans="1:7" s="501" customFormat="1" ht="19.149999999999999" customHeight="1" x14ac:dyDescent="0.35">
      <c r="A1110" s="504" t="s">
        <v>272</v>
      </c>
      <c r="B1110" s="504" t="s">
        <v>272</v>
      </c>
      <c r="C1110" s="504" t="s">
        <v>272</v>
      </c>
      <c r="D1110" s="504" t="s">
        <v>272</v>
      </c>
      <c r="E1110" s="504" t="s">
        <v>794</v>
      </c>
      <c r="F1110" s="504" t="s">
        <v>272</v>
      </c>
      <c r="G1110" s="505" t="s">
        <v>1707</v>
      </c>
    </row>
    <row r="1111" spans="1:7" s="501" customFormat="1" ht="19.149999999999999" customHeight="1" x14ac:dyDescent="0.35">
      <c r="A1111" s="504" t="s">
        <v>272</v>
      </c>
      <c r="B1111" s="504" t="s">
        <v>272</v>
      </c>
      <c r="C1111" s="504" t="s">
        <v>272</v>
      </c>
      <c r="D1111" s="504" t="s">
        <v>272</v>
      </c>
      <c r="E1111" s="504" t="s">
        <v>272</v>
      </c>
      <c r="F1111" s="504" t="s">
        <v>853</v>
      </c>
      <c r="G1111" s="505" t="s">
        <v>1708</v>
      </c>
    </row>
    <row r="1112" spans="1:7" s="501" customFormat="1" ht="19.149999999999999" customHeight="1" x14ac:dyDescent="0.35">
      <c r="A1112" s="504" t="s">
        <v>272</v>
      </c>
      <c r="B1112" s="504" t="s">
        <v>272</v>
      </c>
      <c r="C1112" s="504" t="s">
        <v>272</v>
      </c>
      <c r="D1112" s="504" t="s">
        <v>272</v>
      </c>
      <c r="E1112" s="504" t="s">
        <v>272</v>
      </c>
      <c r="F1112" s="504" t="s">
        <v>1080</v>
      </c>
      <c r="G1112" s="505" t="s">
        <v>1709</v>
      </c>
    </row>
    <row r="1113" spans="1:7" s="501" customFormat="1" ht="19.149999999999999" customHeight="1" x14ac:dyDescent="0.35">
      <c r="A1113" s="504" t="s">
        <v>272</v>
      </c>
      <c r="B1113" s="504" t="s">
        <v>272</v>
      </c>
      <c r="C1113" s="504" t="s">
        <v>272</v>
      </c>
      <c r="D1113" s="504" t="s">
        <v>272</v>
      </c>
      <c r="E1113" s="504" t="s">
        <v>272</v>
      </c>
      <c r="F1113" s="504" t="s">
        <v>796</v>
      </c>
      <c r="G1113" s="505" t="s">
        <v>1153</v>
      </c>
    </row>
    <row r="1114" spans="1:7" s="501" customFormat="1" ht="19.149999999999999" customHeight="1" x14ac:dyDescent="0.35">
      <c r="A1114" s="504" t="s">
        <v>272</v>
      </c>
      <c r="B1114" s="504" t="s">
        <v>272</v>
      </c>
      <c r="C1114" s="504" t="s">
        <v>272</v>
      </c>
      <c r="D1114" s="504" t="s">
        <v>272</v>
      </c>
      <c r="E1114" s="504" t="s">
        <v>272</v>
      </c>
      <c r="F1114" s="504" t="s">
        <v>798</v>
      </c>
      <c r="G1114" s="505" t="s">
        <v>1710</v>
      </c>
    </row>
    <row r="1115" spans="1:7" s="501" customFormat="1" ht="19.149999999999999" customHeight="1" x14ac:dyDescent="0.35">
      <c r="A1115" s="504" t="s">
        <v>272</v>
      </c>
      <c r="B1115" s="504" t="s">
        <v>272</v>
      </c>
      <c r="C1115" s="504" t="s">
        <v>272</v>
      </c>
      <c r="D1115" s="504" t="s">
        <v>272</v>
      </c>
      <c r="E1115" s="504" t="s">
        <v>800</v>
      </c>
      <c r="F1115" s="504" t="s">
        <v>272</v>
      </c>
      <c r="G1115" s="505" t="s">
        <v>1711</v>
      </c>
    </row>
    <row r="1116" spans="1:7" s="501" customFormat="1" ht="19.149999999999999" customHeight="1" x14ac:dyDescent="0.35">
      <c r="A1116" s="504" t="s">
        <v>272</v>
      </c>
      <c r="B1116" s="504" t="s">
        <v>272</v>
      </c>
      <c r="C1116" s="504" t="s">
        <v>272</v>
      </c>
      <c r="D1116" s="504" t="s">
        <v>272</v>
      </c>
      <c r="E1116" s="504" t="s">
        <v>272</v>
      </c>
      <c r="F1116" s="504" t="s">
        <v>802</v>
      </c>
      <c r="G1116" s="505" t="s">
        <v>1711</v>
      </c>
    </row>
    <row r="1117" spans="1:7" s="501" customFormat="1" ht="19.149999999999999" customHeight="1" x14ac:dyDescent="0.35">
      <c r="A1117" s="504" t="s">
        <v>272</v>
      </c>
      <c r="B1117" s="504" t="s">
        <v>272</v>
      </c>
      <c r="C1117" s="504" t="s">
        <v>272</v>
      </c>
      <c r="D1117" s="504" t="s">
        <v>272</v>
      </c>
      <c r="E1117" s="504" t="s">
        <v>806</v>
      </c>
      <c r="F1117" s="504" t="s">
        <v>272</v>
      </c>
      <c r="G1117" s="505" t="s">
        <v>1712</v>
      </c>
    </row>
    <row r="1118" spans="1:7" s="501" customFormat="1" ht="19.149999999999999" customHeight="1" x14ac:dyDescent="0.35">
      <c r="A1118" s="504" t="s">
        <v>272</v>
      </c>
      <c r="B1118" s="504" t="s">
        <v>272</v>
      </c>
      <c r="C1118" s="504" t="s">
        <v>272</v>
      </c>
      <c r="D1118" s="504" t="s">
        <v>272</v>
      </c>
      <c r="E1118" s="504" t="s">
        <v>272</v>
      </c>
      <c r="F1118" s="504" t="s">
        <v>812</v>
      </c>
      <c r="G1118" s="505" t="s">
        <v>1713</v>
      </c>
    </row>
    <row r="1119" spans="1:7" s="501" customFormat="1" ht="19.149999999999999" customHeight="1" x14ac:dyDescent="0.35">
      <c r="A1119" s="504" t="s">
        <v>272</v>
      </c>
      <c r="B1119" s="504" t="s">
        <v>272</v>
      </c>
      <c r="C1119" s="504" t="s">
        <v>272</v>
      </c>
      <c r="D1119" s="504" t="s">
        <v>272</v>
      </c>
      <c r="E1119" s="504" t="s">
        <v>272</v>
      </c>
      <c r="F1119" s="504" t="s">
        <v>814</v>
      </c>
      <c r="G1119" s="505" t="s">
        <v>1714</v>
      </c>
    </row>
    <row r="1120" spans="1:7" s="501" customFormat="1" ht="19.149999999999999" customHeight="1" x14ac:dyDescent="0.35">
      <c r="A1120" s="504" t="s">
        <v>272</v>
      </c>
      <c r="B1120" s="504" t="s">
        <v>272</v>
      </c>
      <c r="C1120" s="504" t="s">
        <v>272</v>
      </c>
      <c r="D1120" s="504" t="s">
        <v>272</v>
      </c>
      <c r="E1120" s="504" t="s">
        <v>826</v>
      </c>
      <c r="F1120" s="504" t="s">
        <v>272</v>
      </c>
      <c r="G1120" s="505" t="s">
        <v>1715</v>
      </c>
    </row>
    <row r="1121" spans="1:7" s="501" customFormat="1" ht="19.149999999999999" customHeight="1" x14ac:dyDescent="0.35">
      <c r="A1121" s="504" t="s">
        <v>272</v>
      </c>
      <c r="B1121" s="504" t="s">
        <v>272</v>
      </c>
      <c r="C1121" s="504" t="s">
        <v>272</v>
      </c>
      <c r="D1121" s="504" t="s">
        <v>272</v>
      </c>
      <c r="E1121" s="504" t="s">
        <v>272</v>
      </c>
      <c r="F1121" s="504" t="s">
        <v>830</v>
      </c>
      <c r="G1121" s="505" t="s">
        <v>1716</v>
      </c>
    </row>
    <row r="1122" spans="1:7" s="501" customFormat="1" ht="19.149999999999999" customHeight="1" x14ac:dyDescent="0.35">
      <c r="A1122" s="504" t="s">
        <v>272</v>
      </c>
      <c r="B1122" s="504" t="s">
        <v>272</v>
      </c>
      <c r="C1122" s="504" t="s">
        <v>272</v>
      </c>
      <c r="D1122" s="504" t="s">
        <v>272</v>
      </c>
      <c r="E1122" s="504" t="s">
        <v>272</v>
      </c>
      <c r="F1122" s="504" t="s">
        <v>832</v>
      </c>
      <c r="G1122" s="505" t="s">
        <v>1717</v>
      </c>
    </row>
    <row r="1123" spans="1:7" s="501" customFormat="1" ht="19.149999999999999" customHeight="1" x14ac:dyDescent="0.35">
      <c r="A1123" s="504" t="s">
        <v>272</v>
      </c>
      <c r="B1123" s="504" t="s">
        <v>272</v>
      </c>
      <c r="C1123" s="504" t="s">
        <v>272</v>
      </c>
      <c r="D1123" s="504" t="s">
        <v>272</v>
      </c>
      <c r="E1123" s="504" t="s">
        <v>834</v>
      </c>
      <c r="F1123" s="504" t="s">
        <v>272</v>
      </c>
      <c r="G1123" s="505" t="s">
        <v>1718</v>
      </c>
    </row>
    <row r="1124" spans="1:7" s="501" customFormat="1" ht="19.149999999999999" customHeight="1" x14ac:dyDescent="0.35">
      <c r="A1124" s="504" t="s">
        <v>272</v>
      </c>
      <c r="B1124" s="504" t="s">
        <v>272</v>
      </c>
      <c r="C1124" s="504" t="s">
        <v>272</v>
      </c>
      <c r="D1124" s="504" t="s">
        <v>272</v>
      </c>
      <c r="E1124" s="504" t="s">
        <v>272</v>
      </c>
      <c r="F1124" s="504" t="s">
        <v>836</v>
      </c>
      <c r="G1124" s="505" t="s">
        <v>1719</v>
      </c>
    </row>
    <row r="1125" spans="1:7" s="501" customFormat="1" ht="19.149999999999999" customHeight="1" x14ac:dyDescent="0.35">
      <c r="A1125" s="504" t="s">
        <v>272</v>
      </c>
      <c r="B1125" s="504" t="s">
        <v>272</v>
      </c>
      <c r="C1125" s="504" t="s">
        <v>272</v>
      </c>
      <c r="D1125" s="504" t="s">
        <v>272</v>
      </c>
      <c r="E1125" s="504" t="s">
        <v>272</v>
      </c>
      <c r="F1125" s="504" t="s">
        <v>842</v>
      </c>
      <c r="G1125" s="505" t="s">
        <v>1720</v>
      </c>
    </row>
    <row r="1126" spans="1:7" s="501" customFormat="1" ht="19.149999999999999" customHeight="1" x14ac:dyDescent="0.35">
      <c r="A1126" s="504" t="s">
        <v>272</v>
      </c>
      <c r="B1126" s="504" t="s">
        <v>1721</v>
      </c>
      <c r="C1126" s="504" t="s">
        <v>272</v>
      </c>
      <c r="D1126" s="504" t="s">
        <v>272</v>
      </c>
      <c r="E1126" s="504" t="s">
        <v>272</v>
      </c>
      <c r="F1126" s="504" t="s">
        <v>272</v>
      </c>
      <c r="G1126" s="505" t="s">
        <v>1722</v>
      </c>
    </row>
    <row r="1127" spans="1:7" s="501" customFormat="1" ht="19.149999999999999" customHeight="1" x14ac:dyDescent="0.35">
      <c r="A1127" s="504" t="s">
        <v>272</v>
      </c>
      <c r="B1127" s="504" t="s">
        <v>272</v>
      </c>
      <c r="C1127" s="504" t="s">
        <v>724</v>
      </c>
      <c r="D1127" s="504" t="s">
        <v>272</v>
      </c>
      <c r="E1127" s="504" t="s">
        <v>272</v>
      </c>
      <c r="F1127" s="504" t="s">
        <v>272</v>
      </c>
      <c r="G1127" s="505" t="s">
        <v>1722</v>
      </c>
    </row>
    <row r="1128" spans="1:7" s="501" customFormat="1" ht="19.149999999999999" customHeight="1" x14ac:dyDescent="0.35">
      <c r="A1128" s="504" t="s">
        <v>272</v>
      </c>
      <c r="B1128" s="504" t="s">
        <v>272</v>
      </c>
      <c r="C1128" s="504" t="s">
        <v>272</v>
      </c>
      <c r="D1128" s="504" t="s">
        <v>1650</v>
      </c>
      <c r="E1128" s="504" t="s">
        <v>272</v>
      </c>
      <c r="F1128" s="504" t="s">
        <v>272</v>
      </c>
      <c r="G1128" s="505" t="s">
        <v>1722</v>
      </c>
    </row>
    <row r="1129" spans="1:7" s="501" customFormat="1" ht="19.149999999999999" customHeight="1" x14ac:dyDescent="0.35">
      <c r="A1129" s="504" t="s">
        <v>272</v>
      </c>
      <c r="B1129" s="504" t="s">
        <v>272</v>
      </c>
      <c r="C1129" s="504" t="s">
        <v>272</v>
      </c>
      <c r="D1129" s="504" t="s">
        <v>272</v>
      </c>
      <c r="E1129" s="504" t="s">
        <v>727</v>
      </c>
      <c r="F1129" s="504" t="s">
        <v>272</v>
      </c>
      <c r="G1129" s="505" t="s">
        <v>1723</v>
      </c>
    </row>
    <row r="1130" spans="1:7" s="501" customFormat="1" ht="19.149999999999999" customHeight="1" x14ac:dyDescent="0.35">
      <c r="A1130" s="504" t="s">
        <v>272</v>
      </c>
      <c r="B1130" s="504" t="s">
        <v>272</v>
      </c>
      <c r="C1130" s="504" t="s">
        <v>272</v>
      </c>
      <c r="D1130" s="504" t="s">
        <v>272</v>
      </c>
      <c r="E1130" s="504" t="s">
        <v>272</v>
      </c>
      <c r="F1130" s="504" t="s">
        <v>729</v>
      </c>
      <c r="G1130" s="505" t="s">
        <v>1723</v>
      </c>
    </row>
    <row r="1131" spans="1:7" s="501" customFormat="1" ht="19.149999999999999" customHeight="1" x14ac:dyDescent="0.35">
      <c r="A1131" s="504" t="s">
        <v>272</v>
      </c>
      <c r="B1131" s="504" t="s">
        <v>272</v>
      </c>
      <c r="C1131" s="504" t="s">
        <v>272</v>
      </c>
      <c r="D1131" s="504" t="s">
        <v>272</v>
      </c>
      <c r="E1131" s="504" t="s">
        <v>733</v>
      </c>
      <c r="F1131" s="504" t="s">
        <v>272</v>
      </c>
      <c r="G1131" s="505" t="s">
        <v>1724</v>
      </c>
    </row>
    <row r="1132" spans="1:7" s="501" customFormat="1" ht="19.149999999999999" customHeight="1" x14ac:dyDescent="0.35">
      <c r="A1132" s="504" t="s">
        <v>272</v>
      </c>
      <c r="B1132" s="504" t="s">
        <v>272</v>
      </c>
      <c r="C1132" s="504" t="s">
        <v>272</v>
      </c>
      <c r="D1132" s="504" t="s">
        <v>272</v>
      </c>
      <c r="E1132" s="504" t="s">
        <v>272</v>
      </c>
      <c r="F1132" s="504" t="s">
        <v>735</v>
      </c>
      <c r="G1132" s="505" t="s">
        <v>1725</v>
      </c>
    </row>
    <row r="1133" spans="1:7" s="501" customFormat="1" ht="19.149999999999999" customHeight="1" x14ac:dyDescent="0.35">
      <c r="A1133" s="504" t="s">
        <v>272</v>
      </c>
      <c r="B1133" s="504" t="s">
        <v>272</v>
      </c>
      <c r="C1133" s="504" t="s">
        <v>272</v>
      </c>
      <c r="D1133" s="504" t="s">
        <v>272</v>
      </c>
      <c r="E1133" s="504" t="s">
        <v>272</v>
      </c>
      <c r="F1133" s="504" t="s">
        <v>1624</v>
      </c>
      <c r="G1133" s="505" t="s">
        <v>1726</v>
      </c>
    </row>
    <row r="1134" spans="1:7" s="501" customFormat="1" ht="19.149999999999999" customHeight="1" x14ac:dyDescent="0.35">
      <c r="A1134" s="504" t="s">
        <v>272</v>
      </c>
      <c r="B1134" s="504" t="s">
        <v>272</v>
      </c>
      <c r="C1134" s="504" t="s">
        <v>272</v>
      </c>
      <c r="D1134" s="504" t="s">
        <v>272</v>
      </c>
      <c r="E1134" s="504" t="s">
        <v>272</v>
      </c>
      <c r="F1134" s="504" t="s">
        <v>745</v>
      </c>
      <c r="G1134" s="505" t="s">
        <v>1727</v>
      </c>
    </row>
    <row r="1135" spans="1:7" s="501" customFormat="1" ht="19.149999999999999" customHeight="1" x14ac:dyDescent="0.35">
      <c r="A1135" s="504" t="s">
        <v>272</v>
      </c>
      <c r="B1135" s="504" t="s">
        <v>272</v>
      </c>
      <c r="C1135" s="504" t="s">
        <v>272</v>
      </c>
      <c r="D1135" s="504" t="s">
        <v>272</v>
      </c>
      <c r="E1135" s="504" t="s">
        <v>747</v>
      </c>
      <c r="F1135" s="504" t="s">
        <v>272</v>
      </c>
      <c r="G1135" s="505" t="s">
        <v>1728</v>
      </c>
    </row>
    <row r="1136" spans="1:7" s="501" customFormat="1" ht="19.149999999999999" customHeight="1" x14ac:dyDescent="0.35">
      <c r="A1136" s="504" t="s">
        <v>272</v>
      </c>
      <c r="B1136" s="504" t="s">
        <v>272</v>
      </c>
      <c r="C1136" s="504" t="s">
        <v>272</v>
      </c>
      <c r="D1136" s="504" t="s">
        <v>272</v>
      </c>
      <c r="E1136" s="504" t="s">
        <v>272</v>
      </c>
      <c r="F1136" s="504" t="s">
        <v>749</v>
      </c>
      <c r="G1136" s="505" t="s">
        <v>1728</v>
      </c>
    </row>
    <row r="1137" spans="1:7" s="501" customFormat="1" ht="19.149999999999999" customHeight="1" x14ac:dyDescent="0.35">
      <c r="A1137" s="504" t="s">
        <v>272</v>
      </c>
      <c r="B1137" s="504" t="s">
        <v>272</v>
      </c>
      <c r="C1137" s="504" t="s">
        <v>272</v>
      </c>
      <c r="D1137" s="504" t="s">
        <v>272</v>
      </c>
      <c r="E1137" s="504" t="s">
        <v>750</v>
      </c>
      <c r="F1137" s="504" t="s">
        <v>272</v>
      </c>
      <c r="G1137" s="505" t="s">
        <v>1729</v>
      </c>
    </row>
    <row r="1138" spans="1:7" s="501" customFormat="1" ht="19.149999999999999" customHeight="1" x14ac:dyDescent="0.35">
      <c r="A1138" s="504" t="s">
        <v>272</v>
      </c>
      <c r="B1138" s="504" t="s">
        <v>272</v>
      </c>
      <c r="C1138" s="504" t="s">
        <v>272</v>
      </c>
      <c r="D1138" s="504" t="s">
        <v>272</v>
      </c>
      <c r="E1138" s="504" t="s">
        <v>272</v>
      </c>
      <c r="F1138" s="504" t="s">
        <v>752</v>
      </c>
      <c r="G1138" s="505" t="s">
        <v>1730</v>
      </c>
    </row>
    <row r="1139" spans="1:7" s="501" customFormat="1" ht="19.149999999999999" customHeight="1" x14ac:dyDescent="0.35">
      <c r="A1139" s="504" t="s">
        <v>272</v>
      </c>
      <c r="B1139" s="504" t="s">
        <v>272</v>
      </c>
      <c r="C1139" s="504" t="s">
        <v>272</v>
      </c>
      <c r="D1139" s="504" t="s">
        <v>272</v>
      </c>
      <c r="E1139" s="504" t="s">
        <v>272</v>
      </c>
      <c r="F1139" s="504" t="s">
        <v>754</v>
      </c>
      <c r="G1139" s="505" t="s">
        <v>1731</v>
      </c>
    </row>
    <row r="1140" spans="1:7" s="501" customFormat="1" ht="19.149999999999999" customHeight="1" x14ac:dyDescent="0.35">
      <c r="A1140" s="504" t="s">
        <v>272</v>
      </c>
      <c r="B1140" s="504" t="s">
        <v>272</v>
      </c>
      <c r="C1140" s="504" t="s">
        <v>272</v>
      </c>
      <c r="D1140" s="504" t="s">
        <v>272</v>
      </c>
      <c r="E1140" s="504" t="s">
        <v>272</v>
      </c>
      <c r="F1140" s="504" t="s">
        <v>756</v>
      </c>
      <c r="G1140" s="505" t="s">
        <v>1732</v>
      </c>
    </row>
    <row r="1141" spans="1:7" s="501" customFormat="1" ht="19.149999999999999" customHeight="1" x14ac:dyDescent="0.35">
      <c r="A1141" s="504" t="s">
        <v>272</v>
      </c>
      <c r="B1141" s="504" t="s">
        <v>272</v>
      </c>
      <c r="C1141" s="504" t="s">
        <v>272</v>
      </c>
      <c r="D1141" s="504" t="s">
        <v>272</v>
      </c>
      <c r="E1141" s="504" t="s">
        <v>774</v>
      </c>
      <c r="F1141" s="504" t="s">
        <v>272</v>
      </c>
      <c r="G1141" s="505" t="s">
        <v>1733</v>
      </c>
    </row>
    <row r="1142" spans="1:7" s="501" customFormat="1" ht="19.149999999999999" customHeight="1" x14ac:dyDescent="0.35">
      <c r="A1142" s="504" t="s">
        <v>272</v>
      </c>
      <c r="B1142" s="504" t="s">
        <v>272</v>
      </c>
      <c r="C1142" s="504" t="s">
        <v>272</v>
      </c>
      <c r="D1142" s="504" t="s">
        <v>272</v>
      </c>
      <c r="E1142" s="504" t="s">
        <v>272</v>
      </c>
      <c r="F1142" s="504" t="s">
        <v>776</v>
      </c>
      <c r="G1142" s="505" t="s">
        <v>1734</v>
      </c>
    </row>
    <row r="1143" spans="1:7" s="501" customFormat="1" ht="19.149999999999999" customHeight="1" x14ac:dyDescent="0.35">
      <c r="A1143" s="504" t="s">
        <v>272</v>
      </c>
      <c r="B1143" s="504" t="s">
        <v>272</v>
      </c>
      <c r="C1143" s="504" t="s">
        <v>272</v>
      </c>
      <c r="D1143" s="504" t="s">
        <v>272</v>
      </c>
      <c r="E1143" s="504" t="s">
        <v>272</v>
      </c>
      <c r="F1143" s="504" t="s">
        <v>778</v>
      </c>
      <c r="G1143" s="505" t="s">
        <v>1735</v>
      </c>
    </row>
    <row r="1144" spans="1:7" s="501" customFormat="1" ht="19.149999999999999" customHeight="1" x14ac:dyDescent="0.35">
      <c r="A1144" s="504" t="s">
        <v>272</v>
      </c>
      <c r="B1144" s="504" t="s">
        <v>272</v>
      </c>
      <c r="C1144" s="504" t="s">
        <v>272</v>
      </c>
      <c r="D1144" s="504" t="s">
        <v>272</v>
      </c>
      <c r="E1144" s="504" t="s">
        <v>782</v>
      </c>
      <c r="F1144" s="504" t="s">
        <v>272</v>
      </c>
      <c r="G1144" s="505" t="s">
        <v>1736</v>
      </c>
    </row>
    <row r="1145" spans="1:7" s="501" customFormat="1" ht="19.149999999999999" customHeight="1" x14ac:dyDescent="0.35">
      <c r="A1145" s="504" t="s">
        <v>272</v>
      </c>
      <c r="B1145" s="504" t="s">
        <v>272</v>
      </c>
      <c r="C1145" s="504" t="s">
        <v>272</v>
      </c>
      <c r="D1145" s="504" t="s">
        <v>272</v>
      </c>
      <c r="E1145" s="504" t="s">
        <v>272</v>
      </c>
      <c r="F1145" s="504" t="s">
        <v>784</v>
      </c>
      <c r="G1145" s="505" t="s">
        <v>1317</v>
      </c>
    </row>
    <row r="1146" spans="1:7" s="501" customFormat="1" ht="19.149999999999999" customHeight="1" x14ac:dyDescent="0.35">
      <c r="A1146" s="504" t="s">
        <v>272</v>
      </c>
      <c r="B1146" s="504" t="s">
        <v>272</v>
      </c>
      <c r="C1146" s="504" t="s">
        <v>272</v>
      </c>
      <c r="D1146" s="504" t="s">
        <v>272</v>
      </c>
      <c r="E1146" s="504" t="s">
        <v>272</v>
      </c>
      <c r="F1146" s="504" t="s">
        <v>788</v>
      </c>
      <c r="G1146" s="505" t="s">
        <v>1737</v>
      </c>
    </row>
    <row r="1147" spans="1:7" s="501" customFormat="1" ht="19.149999999999999" customHeight="1" x14ac:dyDescent="0.35">
      <c r="A1147" s="504" t="s">
        <v>272</v>
      </c>
      <c r="B1147" s="504" t="s">
        <v>272</v>
      </c>
      <c r="C1147" s="504" t="s">
        <v>272</v>
      </c>
      <c r="D1147" s="504" t="s">
        <v>272</v>
      </c>
      <c r="E1147" s="504" t="s">
        <v>794</v>
      </c>
      <c r="F1147" s="504" t="s">
        <v>272</v>
      </c>
      <c r="G1147" s="505" t="s">
        <v>1738</v>
      </c>
    </row>
    <row r="1148" spans="1:7" s="501" customFormat="1" ht="19.149999999999999" customHeight="1" x14ac:dyDescent="0.35">
      <c r="A1148" s="504" t="s">
        <v>272</v>
      </c>
      <c r="B1148" s="504" t="s">
        <v>272</v>
      </c>
      <c r="C1148" s="504" t="s">
        <v>272</v>
      </c>
      <c r="D1148" s="504" t="s">
        <v>272</v>
      </c>
      <c r="E1148" s="504" t="s">
        <v>272</v>
      </c>
      <c r="F1148" s="504" t="s">
        <v>923</v>
      </c>
      <c r="G1148" s="505" t="s">
        <v>1739</v>
      </c>
    </row>
    <row r="1149" spans="1:7" s="501" customFormat="1" ht="19.149999999999999" customHeight="1" x14ac:dyDescent="0.35">
      <c r="A1149" s="504" t="s">
        <v>272</v>
      </c>
      <c r="B1149" s="504" t="s">
        <v>272</v>
      </c>
      <c r="C1149" s="504" t="s">
        <v>272</v>
      </c>
      <c r="D1149" s="504" t="s">
        <v>272</v>
      </c>
      <c r="E1149" s="504" t="s">
        <v>272</v>
      </c>
      <c r="F1149" s="504" t="s">
        <v>796</v>
      </c>
      <c r="G1149" s="505" t="s">
        <v>1740</v>
      </c>
    </row>
    <row r="1150" spans="1:7" s="501" customFormat="1" ht="19.149999999999999" customHeight="1" x14ac:dyDescent="0.35">
      <c r="A1150" s="504" t="s">
        <v>272</v>
      </c>
      <c r="B1150" s="504" t="s">
        <v>272</v>
      </c>
      <c r="C1150" s="504" t="s">
        <v>272</v>
      </c>
      <c r="D1150" s="504" t="s">
        <v>272</v>
      </c>
      <c r="E1150" s="504" t="s">
        <v>272</v>
      </c>
      <c r="F1150" s="504" t="s">
        <v>798</v>
      </c>
      <c r="G1150" s="505" t="s">
        <v>996</v>
      </c>
    </row>
    <row r="1151" spans="1:7" s="501" customFormat="1" ht="19.149999999999999" customHeight="1" x14ac:dyDescent="0.35">
      <c r="A1151" s="504" t="s">
        <v>272</v>
      </c>
      <c r="B1151" s="504" t="s">
        <v>272</v>
      </c>
      <c r="C1151" s="504" t="s">
        <v>272</v>
      </c>
      <c r="D1151" s="504" t="s">
        <v>272</v>
      </c>
      <c r="E1151" s="504" t="s">
        <v>806</v>
      </c>
      <c r="F1151" s="504" t="s">
        <v>272</v>
      </c>
      <c r="G1151" s="505" t="s">
        <v>1741</v>
      </c>
    </row>
    <row r="1152" spans="1:7" s="501" customFormat="1" ht="19.149999999999999" customHeight="1" x14ac:dyDescent="0.35">
      <c r="A1152" s="504" t="s">
        <v>272</v>
      </c>
      <c r="B1152" s="504" t="s">
        <v>272</v>
      </c>
      <c r="C1152" s="504" t="s">
        <v>272</v>
      </c>
      <c r="D1152" s="504" t="s">
        <v>272</v>
      </c>
      <c r="E1152" s="504" t="s">
        <v>272</v>
      </c>
      <c r="F1152" s="504" t="s">
        <v>814</v>
      </c>
      <c r="G1152" s="505" t="s">
        <v>1741</v>
      </c>
    </row>
    <row r="1153" spans="1:7" s="501" customFormat="1" ht="19.149999999999999" customHeight="1" x14ac:dyDescent="0.35">
      <c r="A1153" s="504" t="s">
        <v>272</v>
      </c>
      <c r="B1153" s="504" t="s">
        <v>272</v>
      </c>
      <c r="C1153" s="504" t="s">
        <v>272</v>
      </c>
      <c r="D1153" s="504" t="s">
        <v>272</v>
      </c>
      <c r="E1153" s="504" t="s">
        <v>826</v>
      </c>
      <c r="F1153" s="504" t="s">
        <v>272</v>
      </c>
      <c r="G1153" s="505" t="s">
        <v>1742</v>
      </c>
    </row>
    <row r="1154" spans="1:7" s="501" customFormat="1" ht="19.149999999999999" customHeight="1" x14ac:dyDescent="0.35">
      <c r="A1154" s="504" t="s">
        <v>272</v>
      </c>
      <c r="B1154" s="504" t="s">
        <v>272</v>
      </c>
      <c r="C1154" s="504" t="s">
        <v>272</v>
      </c>
      <c r="D1154" s="504" t="s">
        <v>272</v>
      </c>
      <c r="E1154" s="504" t="s">
        <v>272</v>
      </c>
      <c r="F1154" s="504" t="s">
        <v>832</v>
      </c>
      <c r="G1154" s="505" t="s">
        <v>1742</v>
      </c>
    </row>
    <row r="1155" spans="1:7" s="501" customFormat="1" ht="19.149999999999999" customHeight="1" x14ac:dyDescent="0.35">
      <c r="A1155" s="504" t="s">
        <v>272</v>
      </c>
      <c r="B1155" s="504" t="s">
        <v>272</v>
      </c>
      <c r="C1155" s="504" t="s">
        <v>272</v>
      </c>
      <c r="D1155" s="504" t="s">
        <v>272</v>
      </c>
      <c r="E1155" s="504" t="s">
        <v>834</v>
      </c>
      <c r="F1155" s="504" t="s">
        <v>272</v>
      </c>
      <c r="G1155" s="505" t="s">
        <v>1743</v>
      </c>
    </row>
    <row r="1156" spans="1:7" s="501" customFormat="1" ht="19.149999999999999" customHeight="1" x14ac:dyDescent="0.35">
      <c r="A1156" s="504" t="s">
        <v>272</v>
      </c>
      <c r="B1156" s="504" t="s">
        <v>272</v>
      </c>
      <c r="C1156" s="504" t="s">
        <v>272</v>
      </c>
      <c r="D1156" s="504" t="s">
        <v>272</v>
      </c>
      <c r="E1156" s="504" t="s">
        <v>272</v>
      </c>
      <c r="F1156" s="504" t="s">
        <v>836</v>
      </c>
      <c r="G1156" s="505" t="s">
        <v>1744</v>
      </c>
    </row>
    <row r="1157" spans="1:7" s="501" customFormat="1" ht="19.149999999999999" customHeight="1" x14ac:dyDescent="0.35">
      <c r="A1157" s="504" t="s">
        <v>272</v>
      </c>
      <c r="B1157" s="504" t="s">
        <v>272</v>
      </c>
      <c r="C1157" s="504" t="s">
        <v>272</v>
      </c>
      <c r="D1157" s="504" t="s">
        <v>272</v>
      </c>
      <c r="E1157" s="504" t="s">
        <v>272</v>
      </c>
      <c r="F1157" s="504" t="s">
        <v>842</v>
      </c>
      <c r="G1157" s="505" t="s">
        <v>1745</v>
      </c>
    </row>
    <row r="1158" spans="1:7" s="501" customFormat="1" ht="19.149999999999999" customHeight="1" x14ac:dyDescent="0.35">
      <c r="A1158" s="504" t="s">
        <v>272</v>
      </c>
      <c r="B1158" s="504" t="s">
        <v>1746</v>
      </c>
      <c r="C1158" s="504" t="s">
        <v>272</v>
      </c>
      <c r="D1158" s="504" t="s">
        <v>272</v>
      </c>
      <c r="E1158" s="504" t="s">
        <v>272</v>
      </c>
      <c r="F1158" s="504" t="s">
        <v>272</v>
      </c>
      <c r="G1158" s="505" t="s">
        <v>1747</v>
      </c>
    </row>
    <row r="1159" spans="1:7" s="501" customFormat="1" ht="19.149999999999999" customHeight="1" x14ac:dyDescent="0.35">
      <c r="A1159" s="504" t="s">
        <v>272</v>
      </c>
      <c r="B1159" s="504" t="s">
        <v>272</v>
      </c>
      <c r="C1159" s="504" t="s">
        <v>1748</v>
      </c>
      <c r="D1159" s="504" t="s">
        <v>272</v>
      </c>
      <c r="E1159" s="504" t="s">
        <v>272</v>
      </c>
      <c r="F1159" s="504" t="s">
        <v>272</v>
      </c>
      <c r="G1159" s="505" t="s">
        <v>1749</v>
      </c>
    </row>
    <row r="1160" spans="1:7" s="501" customFormat="1" ht="19.149999999999999" customHeight="1" x14ac:dyDescent="0.35">
      <c r="A1160" s="504" t="s">
        <v>272</v>
      </c>
      <c r="B1160" s="504" t="s">
        <v>272</v>
      </c>
      <c r="C1160" s="504" t="s">
        <v>272</v>
      </c>
      <c r="D1160" s="504" t="s">
        <v>1750</v>
      </c>
      <c r="E1160" s="504" t="s">
        <v>272</v>
      </c>
      <c r="F1160" s="504" t="s">
        <v>272</v>
      </c>
      <c r="G1160" s="505" t="s">
        <v>1749</v>
      </c>
    </row>
    <row r="1161" spans="1:7" s="501" customFormat="1" ht="19.149999999999999" customHeight="1" x14ac:dyDescent="0.35">
      <c r="A1161" s="504" t="s">
        <v>272</v>
      </c>
      <c r="B1161" s="504" t="s">
        <v>272</v>
      </c>
      <c r="C1161" s="504" t="s">
        <v>272</v>
      </c>
      <c r="D1161" s="504" t="s">
        <v>272</v>
      </c>
      <c r="E1161" s="504" t="s">
        <v>794</v>
      </c>
      <c r="F1161" s="504" t="s">
        <v>272</v>
      </c>
      <c r="G1161" s="505" t="s">
        <v>1751</v>
      </c>
    </row>
    <row r="1162" spans="1:7" s="501" customFormat="1" ht="19.149999999999999" customHeight="1" x14ac:dyDescent="0.35">
      <c r="A1162" s="504" t="s">
        <v>272</v>
      </c>
      <c r="B1162" s="504" t="s">
        <v>272</v>
      </c>
      <c r="C1162" s="504" t="s">
        <v>272</v>
      </c>
      <c r="D1162" s="504" t="s">
        <v>272</v>
      </c>
      <c r="E1162" s="504" t="s">
        <v>272</v>
      </c>
      <c r="F1162" s="504" t="s">
        <v>853</v>
      </c>
      <c r="G1162" s="505" t="s">
        <v>1752</v>
      </c>
    </row>
    <row r="1163" spans="1:7" s="501" customFormat="1" ht="19.149999999999999" customHeight="1" x14ac:dyDescent="0.35">
      <c r="A1163" s="504" t="s">
        <v>272</v>
      </c>
      <c r="B1163" s="504" t="s">
        <v>272</v>
      </c>
      <c r="C1163" s="504" t="s">
        <v>272</v>
      </c>
      <c r="D1163" s="504" t="s">
        <v>272</v>
      </c>
      <c r="E1163" s="504" t="s">
        <v>272</v>
      </c>
      <c r="F1163" s="504" t="s">
        <v>796</v>
      </c>
      <c r="G1163" s="505" t="s">
        <v>1753</v>
      </c>
    </row>
    <row r="1164" spans="1:7" s="501" customFormat="1" ht="19.149999999999999" customHeight="1" x14ac:dyDescent="0.35">
      <c r="A1164" s="504" t="s">
        <v>272</v>
      </c>
      <c r="B1164" s="504" t="s">
        <v>272</v>
      </c>
      <c r="C1164" s="504" t="s">
        <v>272</v>
      </c>
      <c r="D1164" s="504" t="s">
        <v>272</v>
      </c>
      <c r="E1164" s="504" t="s">
        <v>272</v>
      </c>
      <c r="F1164" s="504" t="s">
        <v>798</v>
      </c>
      <c r="G1164" s="505" t="s">
        <v>1754</v>
      </c>
    </row>
    <row r="1165" spans="1:7" s="501" customFormat="1" ht="19.149999999999999" customHeight="1" x14ac:dyDescent="0.35">
      <c r="A1165" s="504" t="s">
        <v>272</v>
      </c>
      <c r="B1165" s="504" t="s">
        <v>272</v>
      </c>
      <c r="C1165" s="504" t="s">
        <v>272</v>
      </c>
      <c r="D1165" s="504" t="s">
        <v>272</v>
      </c>
      <c r="E1165" s="504" t="s">
        <v>834</v>
      </c>
      <c r="F1165" s="504" t="s">
        <v>272</v>
      </c>
      <c r="G1165" s="505" t="s">
        <v>1755</v>
      </c>
    </row>
    <row r="1166" spans="1:7" s="501" customFormat="1" ht="19.149999999999999" customHeight="1" x14ac:dyDescent="0.35">
      <c r="A1166" s="504" t="s">
        <v>272</v>
      </c>
      <c r="B1166" s="504" t="s">
        <v>272</v>
      </c>
      <c r="C1166" s="504" t="s">
        <v>272</v>
      </c>
      <c r="D1166" s="504" t="s">
        <v>272</v>
      </c>
      <c r="E1166" s="504" t="s">
        <v>272</v>
      </c>
      <c r="F1166" s="504" t="s">
        <v>842</v>
      </c>
      <c r="G1166" s="505" t="s">
        <v>1755</v>
      </c>
    </row>
    <row r="1167" spans="1:7" s="501" customFormat="1" ht="19.149999999999999" customHeight="1" x14ac:dyDescent="0.35">
      <c r="A1167" s="504" t="s">
        <v>272</v>
      </c>
      <c r="B1167" s="504" t="s">
        <v>272</v>
      </c>
      <c r="C1167" s="504" t="s">
        <v>724</v>
      </c>
      <c r="D1167" s="504" t="s">
        <v>272</v>
      </c>
      <c r="E1167" s="504" t="s">
        <v>272</v>
      </c>
      <c r="F1167" s="504" t="s">
        <v>272</v>
      </c>
      <c r="G1167" s="505" t="s">
        <v>1756</v>
      </c>
    </row>
    <row r="1168" spans="1:7" s="501" customFormat="1" ht="19.149999999999999" customHeight="1" x14ac:dyDescent="0.35">
      <c r="A1168" s="504" t="s">
        <v>272</v>
      </c>
      <c r="B1168" s="504" t="s">
        <v>272</v>
      </c>
      <c r="C1168" s="504" t="s">
        <v>272</v>
      </c>
      <c r="D1168" s="504" t="s">
        <v>1650</v>
      </c>
      <c r="E1168" s="504" t="s">
        <v>272</v>
      </c>
      <c r="F1168" s="504" t="s">
        <v>272</v>
      </c>
      <c r="G1168" s="505" t="s">
        <v>1756</v>
      </c>
    </row>
    <row r="1169" spans="1:7" s="501" customFormat="1" ht="19.149999999999999" customHeight="1" x14ac:dyDescent="0.35">
      <c r="A1169" s="504" t="s">
        <v>272</v>
      </c>
      <c r="B1169" s="504" t="s">
        <v>272</v>
      </c>
      <c r="C1169" s="504" t="s">
        <v>272</v>
      </c>
      <c r="D1169" s="504" t="s">
        <v>272</v>
      </c>
      <c r="E1169" s="504" t="s">
        <v>727</v>
      </c>
      <c r="F1169" s="504" t="s">
        <v>272</v>
      </c>
      <c r="G1169" s="505" t="s">
        <v>1757</v>
      </c>
    </row>
    <row r="1170" spans="1:7" s="501" customFormat="1" ht="19.149999999999999" customHeight="1" x14ac:dyDescent="0.35">
      <c r="A1170" s="504" t="s">
        <v>272</v>
      </c>
      <c r="B1170" s="504" t="s">
        <v>272</v>
      </c>
      <c r="C1170" s="504" t="s">
        <v>272</v>
      </c>
      <c r="D1170" s="504" t="s">
        <v>272</v>
      </c>
      <c r="E1170" s="504" t="s">
        <v>272</v>
      </c>
      <c r="F1170" s="504" t="s">
        <v>729</v>
      </c>
      <c r="G1170" s="505" t="s">
        <v>1757</v>
      </c>
    </row>
    <row r="1171" spans="1:7" s="501" customFormat="1" ht="19.149999999999999" customHeight="1" x14ac:dyDescent="0.35">
      <c r="A1171" s="504" t="s">
        <v>272</v>
      </c>
      <c r="B1171" s="504" t="s">
        <v>272</v>
      </c>
      <c r="C1171" s="504" t="s">
        <v>272</v>
      </c>
      <c r="D1171" s="504" t="s">
        <v>272</v>
      </c>
      <c r="E1171" s="504" t="s">
        <v>733</v>
      </c>
      <c r="F1171" s="504" t="s">
        <v>272</v>
      </c>
      <c r="G1171" s="505" t="s">
        <v>1758</v>
      </c>
    </row>
    <row r="1172" spans="1:7" s="501" customFormat="1" ht="19.149999999999999" customHeight="1" x14ac:dyDescent="0.35">
      <c r="A1172" s="504" t="s">
        <v>272</v>
      </c>
      <c r="B1172" s="504" t="s">
        <v>272</v>
      </c>
      <c r="C1172" s="504" t="s">
        <v>272</v>
      </c>
      <c r="D1172" s="504" t="s">
        <v>272</v>
      </c>
      <c r="E1172" s="504" t="s">
        <v>272</v>
      </c>
      <c r="F1172" s="504" t="s">
        <v>735</v>
      </c>
      <c r="G1172" s="505" t="s">
        <v>1759</v>
      </c>
    </row>
    <row r="1173" spans="1:7" s="501" customFormat="1" ht="19.149999999999999" customHeight="1" x14ac:dyDescent="0.35">
      <c r="A1173" s="504" t="s">
        <v>272</v>
      </c>
      <c r="B1173" s="504" t="s">
        <v>272</v>
      </c>
      <c r="C1173" s="504" t="s">
        <v>272</v>
      </c>
      <c r="D1173" s="504" t="s">
        <v>272</v>
      </c>
      <c r="E1173" s="504" t="s">
        <v>272</v>
      </c>
      <c r="F1173" s="504" t="s">
        <v>737</v>
      </c>
      <c r="G1173" s="505" t="s">
        <v>1760</v>
      </c>
    </row>
    <row r="1174" spans="1:7" s="501" customFormat="1" ht="19.149999999999999" customHeight="1" x14ac:dyDescent="0.35">
      <c r="A1174" s="504" t="s">
        <v>272</v>
      </c>
      <c r="B1174" s="504" t="s">
        <v>272</v>
      </c>
      <c r="C1174" s="504" t="s">
        <v>272</v>
      </c>
      <c r="D1174" s="504" t="s">
        <v>272</v>
      </c>
      <c r="E1174" s="504" t="s">
        <v>272</v>
      </c>
      <c r="F1174" s="504" t="s">
        <v>743</v>
      </c>
      <c r="G1174" s="505" t="s">
        <v>1761</v>
      </c>
    </row>
    <row r="1175" spans="1:7" s="501" customFormat="1" ht="19.149999999999999" customHeight="1" x14ac:dyDescent="0.35">
      <c r="A1175" s="504" t="s">
        <v>272</v>
      </c>
      <c r="B1175" s="504" t="s">
        <v>272</v>
      </c>
      <c r="C1175" s="504" t="s">
        <v>272</v>
      </c>
      <c r="D1175" s="504" t="s">
        <v>272</v>
      </c>
      <c r="E1175" s="504" t="s">
        <v>272</v>
      </c>
      <c r="F1175" s="504" t="s">
        <v>1624</v>
      </c>
      <c r="G1175" s="505" t="s">
        <v>1762</v>
      </c>
    </row>
    <row r="1176" spans="1:7" s="501" customFormat="1" ht="19.149999999999999" customHeight="1" x14ac:dyDescent="0.35">
      <c r="A1176" s="504" t="s">
        <v>272</v>
      </c>
      <c r="B1176" s="504" t="s">
        <v>272</v>
      </c>
      <c r="C1176" s="504" t="s">
        <v>272</v>
      </c>
      <c r="D1176" s="504" t="s">
        <v>272</v>
      </c>
      <c r="E1176" s="504" t="s">
        <v>272</v>
      </c>
      <c r="F1176" s="504" t="s">
        <v>745</v>
      </c>
      <c r="G1176" s="505" t="s">
        <v>1763</v>
      </c>
    </row>
    <row r="1177" spans="1:7" s="501" customFormat="1" ht="19.149999999999999" customHeight="1" x14ac:dyDescent="0.35">
      <c r="A1177" s="504" t="s">
        <v>272</v>
      </c>
      <c r="B1177" s="504" t="s">
        <v>272</v>
      </c>
      <c r="C1177" s="504" t="s">
        <v>272</v>
      </c>
      <c r="D1177" s="504" t="s">
        <v>272</v>
      </c>
      <c r="E1177" s="504" t="s">
        <v>747</v>
      </c>
      <c r="F1177" s="504" t="s">
        <v>272</v>
      </c>
      <c r="G1177" s="505" t="s">
        <v>1764</v>
      </c>
    </row>
    <row r="1178" spans="1:7" s="501" customFormat="1" ht="19.149999999999999" customHeight="1" x14ac:dyDescent="0.35">
      <c r="A1178" s="504" t="s">
        <v>272</v>
      </c>
      <c r="B1178" s="504" t="s">
        <v>272</v>
      </c>
      <c r="C1178" s="504" t="s">
        <v>272</v>
      </c>
      <c r="D1178" s="504" t="s">
        <v>272</v>
      </c>
      <c r="E1178" s="504" t="s">
        <v>272</v>
      </c>
      <c r="F1178" s="504" t="s">
        <v>749</v>
      </c>
      <c r="G1178" s="505" t="s">
        <v>1764</v>
      </c>
    </row>
    <row r="1179" spans="1:7" s="501" customFormat="1" ht="19.149999999999999" customHeight="1" x14ac:dyDescent="0.35">
      <c r="A1179" s="504" t="s">
        <v>272</v>
      </c>
      <c r="B1179" s="504" t="s">
        <v>272</v>
      </c>
      <c r="C1179" s="504" t="s">
        <v>272</v>
      </c>
      <c r="D1179" s="504" t="s">
        <v>272</v>
      </c>
      <c r="E1179" s="504" t="s">
        <v>750</v>
      </c>
      <c r="F1179" s="504" t="s">
        <v>272</v>
      </c>
      <c r="G1179" s="505" t="s">
        <v>1765</v>
      </c>
    </row>
    <row r="1180" spans="1:7" s="501" customFormat="1" ht="19.149999999999999" customHeight="1" x14ac:dyDescent="0.35">
      <c r="A1180" s="504" t="s">
        <v>272</v>
      </c>
      <c r="B1180" s="504" t="s">
        <v>272</v>
      </c>
      <c r="C1180" s="504" t="s">
        <v>272</v>
      </c>
      <c r="D1180" s="504" t="s">
        <v>272</v>
      </c>
      <c r="E1180" s="504" t="s">
        <v>272</v>
      </c>
      <c r="F1180" s="504" t="s">
        <v>752</v>
      </c>
      <c r="G1180" s="505" t="s">
        <v>1766</v>
      </c>
    </row>
    <row r="1181" spans="1:7" s="501" customFormat="1" ht="19.149999999999999" customHeight="1" x14ac:dyDescent="0.35">
      <c r="A1181" s="504" t="s">
        <v>272</v>
      </c>
      <c r="B1181" s="504" t="s">
        <v>272</v>
      </c>
      <c r="C1181" s="504" t="s">
        <v>272</v>
      </c>
      <c r="D1181" s="504" t="s">
        <v>272</v>
      </c>
      <c r="E1181" s="504" t="s">
        <v>272</v>
      </c>
      <c r="F1181" s="504" t="s">
        <v>754</v>
      </c>
      <c r="G1181" s="505" t="s">
        <v>1767</v>
      </c>
    </row>
    <row r="1182" spans="1:7" s="501" customFormat="1" ht="19.149999999999999" customHeight="1" x14ac:dyDescent="0.35">
      <c r="A1182" s="504" t="s">
        <v>272</v>
      </c>
      <c r="B1182" s="504" t="s">
        <v>272</v>
      </c>
      <c r="C1182" s="504" t="s">
        <v>272</v>
      </c>
      <c r="D1182" s="504" t="s">
        <v>272</v>
      </c>
      <c r="E1182" s="504" t="s">
        <v>272</v>
      </c>
      <c r="F1182" s="504" t="s">
        <v>756</v>
      </c>
      <c r="G1182" s="505" t="s">
        <v>1768</v>
      </c>
    </row>
    <row r="1183" spans="1:7" s="501" customFormat="1" ht="19.149999999999999" customHeight="1" x14ac:dyDescent="0.35">
      <c r="A1183" s="504" t="s">
        <v>272</v>
      </c>
      <c r="B1183" s="504" t="s">
        <v>272</v>
      </c>
      <c r="C1183" s="504" t="s">
        <v>272</v>
      </c>
      <c r="D1183" s="504" t="s">
        <v>272</v>
      </c>
      <c r="E1183" s="504" t="s">
        <v>766</v>
      </c>
      <c r="F1183" s="504" t="s">
        <v>272</v>
      </c>
      <c r="G1183" s="505" t="s">
        <v>1769</v>
      </c>
    </row>
    <row r="1184" spans="1:7" s="501" customFormat="1" ht="19.149999999999999" customHeight="1" x14ac:dyDescent="0.35">
      <c r="A1184" s="504" t="s">
        <v>272</v>
      </c>
      <c r="B1184" s="504" t="s">
        <v>272</v>
      </c>
      <c r="C1184" s="504" t="s">
        <v>272</v>
      </c>
      <c r="D1184" s="504" t="s">
        <v>272</v>
      </c>
      <c r="E1184" s="504" t="s">
        <v>272</v>
      </c>
      <c r="F1184" s="504" t="s">
        <v>768</v>
      </c>
      <c r="G1184" s="505" t="s">
        <v>1770</v>
      </c>
    </row>
    <row r="1185" spans="1:7" s="501" customFormat="1" ht="19.149999999999999" customHeight="1" x14ac:dyDescent="0.35">
      <c r="A1185" s="504" t="s">
        <v>272</v>
      </c>
      <c r="B1185" s="504" t="s">
        <v>272</v>
      </c>
      <c r="C1185" s="504" t="s">
        <v>272</v>
      </c>
      <c r="D1185" s="504" t="s">
        <v>272</v>
      </c>
      <c r="E1185" s="504" t="s">
        <v>272</v>
      </c>
      <c r="F1185" s="504" t="s">
        <v>770</v>
      </c>
      <c r="G1185" s="505" t="s">
        <v>1771</v>
      </c>
    </row>
    <row r="1186" spans="1:7" s="501" customFormat="1" ht="19.149999999999999" customHeight="1" x14ac:dyDescent="0.35">
      <c r="A1186" s="504" t="s">
        <v>272</v>
      </c>
      <c r="B1186" s="504" t="s">
        <v>272</v>
      </c>
      <c r="C1186" s="504" t="s">
        <v>272</v>
      </c>
      <c r="D1186" s="504" t="s">
        <v>272</v>
      </c>
      <c r="E1186" s="504" t="s">
        <v>774</v>
      </c>
      <c r="F1186" s="504" t="s">
        <v>272</v>
      </c>
      <c r="G1186" s="505" t="s">
        <v>1772</v>
      </c>
    </row>
    <row r="1187" spans="1:7" s="501" customFormat="1" ht="19.149999999999999" customHeight="1" x14ac:dyDescent="0.35">
      <c r="A1187" s="504" t="s">
        <v>272</v>
      </c>
      <c r="B1187" s="504" t="s">
        <v>272</v>
      </c>
      <c r="C1187" s="504" t="s">
        <v>272</v>
      </c>
      <c r="D1187" s="504" t="s">
        <v>272</v>
      </c>
      <c r="E1187" s="504" t="s">
        <v>272</v>
      </c>
      <c r="F1187" s="504" t="s">
        <v>776</v>
      </c>
      <c r="G1187" s="505" t="s">
        <v>1773</v>
      </c>
    </row>
    <row r="1188" spans="1:7" s="501" customFormat="1" ht="19.149999999999999" customHeight="1" x14ac:dyDescent="0.35">
      <c r="A1188" s="504" t="s">
        <v>272</v>
      </c>
      <c r="B1188" s="504" t="s">
        <v>272</v>
      </c>
      <c r="C1188" s="504" t="s">
        <v>272</v>
      </c>
      <c r="D1188" s="504" t="s">
        <v>272</v>
      </c>
      <c r="E1188" s="504" t="s">
        <v>272</v>
      </c>
      <c r="F1188" s="504" t="s">
        <v>778</v>
      </c>
      <c r="G1188" s="505" t="s">
        <v>996</v>
      </c>
    </row>
    <row r="1189" spans="1:7" s="501" customFormat="1" ht="19.149999999999999" customHeight="1" x14ac:dyDescent="0.35">
      <c r="A1189" s="504" t="s">
        <v>272</v>
      </c>
      <c r="B1189" s="504" t="s">
        <v>272</v>
      </c>
      <c r="C1189" s="504" t="s">
        <v>272</v>
      </c>
      <c r="D1189" s="504" t="s">
        <v>272</v>
      </c>
      <c r="E1189" s="504" t="s">
        <v>782</v>
      </c>
      <c r="F1189" s="504" t="s">
        <v>272</v>
      </c>
      <c r="G1189" s="505" t="s">
        <v>1774</v>
      </c>
    </row>
    <row r="1190" spans="1:7" s="501" customFormat="1" ht="19.149999999999999" customHeight="1" x14ac:dyDescent="0.35">
      <c r="A1190" s="504" t="s">
        <v>272</v>
      </c>
      <c r="B1190" s="504" t="s">
        <v>272</v>
      </c>
      <c r="C1190" s="504" t="s">
        <v>272</v>
      </c>
      <c r="D1190" s="504" t="s">
        <v>272</v>
      </c>
      <c r="E1190" s="504" t="s">
        <v>272</v>
      </c>
      <c r="F1190" s="504" t="s">
        <v>784</v>
      </c>
      <c r="G1190" s="505" t="s">
        <v>1317</v>
      </c>
    </row>
    <row r="1191" spans="1:7" s="501" customFormat="1" ht="19.149999999999999" customHeight="1" x14ac:dyDescent="0.35">
      <c r="A1191" s="504" t="s">
        <v>272</v>
      </c>
      <c r="B1191" s="504" t="s">
        <v>272</v>
      </c>
      <c r="C1191" s="504" t="s">
        <v>272</v>
      </c>
      <c r="D1191" s="504" t="s">
        <v>272</v>
      </c>
      <c r="E1191" s="504" t="s">
        <v>272</v>
      </c>
      <c r="F1191" s="504" t="s">
        <v>786</v>
      </c>
      <c r="G1191" s="505" t="s">
        <v>1775</v>
      </c>
    </row>
    <row r="1192" spans="1:7" s="501" customFormat="1" ht="19.149999999999999" customHeight="1" x14ac:dyDescent="0.35">
      <c r="A1192" s="504" t="s">
        <v>272</v>
      </c>
      <c r="B1192" s="504" t="s">
        <v>272</v>
      </c>
      <c r="C1192" s="504" t="s">
        <v>272</v>
      </c>
      <c r="D1192" s="504" t="s">
        <v>272</v>
      </c>
      <c r="E1192" s="504" t="s">
        <v>272</v>
      </c>
      <c r="F1192" s="504" t="s">
        <v>788</v>
      </c>
      <c r="G1192" s="505" t="s">
        <v>1776</v>
      </c>
    </row>
    <row r="1193" spans="1:7" s="501" customFormat="1" ht="19.149999999999999" customHeight="1" x14ac:dyDescent="0.35">
      <c r="A1193" s="504" t="s">
        <v>272</v>
      </c>
      <c r="B1193" s="504" t="s">
        <v>272</v>
      </c>
      <c r="C1193" s="504" t="s">
        <v>272</v>
      </c>
      <c r="D1193" s="504" t="s">
        <v>272</v>
      </c>
      <c r="E1193" s="504" t="s">
        <v>272</v>
      </c>
      <c r="F1193" s="504" t="s">
        <v>792</v>
      </c>
      <c r="G1193" s="505" t="s">
        <v>1777</v>
      </c>
    </row>
    <row r="1194" spans="1:7" s="501" customFormat="1" ht="19.149999999999999" customHeight="1" x14ac:dyDescent="0.35">
      <c r="A1194" s="504" t="s">
        <v>272</v>
      </c>
      <c r="B1194" s="504" t="s">
        <v>272</v>
      </c>
      <c r="C1194" s="504" t="s">
        <v>272</v>
      </c>
      <c r="D1194" s="504" t="s">
        <v>272</v>
      </c>
      <c r="E1194" s="504" t="s">
        <v>794</v>
      </c>
      <c r="F1194" s="504" t="s">
        <v>272</v>
      </c>
      <c r="G1194" s="505" t="s">
        <v>1778</v>
      </c>
    </row>
    <row r="1195" spans="1:7" s="501" customFormat="1" ht="19.149999999999999" customHeight="1" x14ac:dyDescent="0.35">
      <c r="A1195" s="504" t="s">
        <v>272</v>
      </c>
      <c r="B1195" s="504" t="s">
        <v>272</v>
      </c>
      <c r="C1195" s="504" t="s">
        <v>272</v>
      </c>
      <c r="D1195" s="504" t="s">
        <v>272</v>
      </c>
      <c r="E1195" s="504" t="s">
        <v>272</v>
      </c>
      <c r="F1195" s="504" t="s">
        <v>923</v>
      </c>
      <c r="G1195" s="505" t="s">
        <v>1082</v>
      </c>
    </row>
    <row r="1196" spans="1:7" s="501" customFormat="1" ht="19.149999999999999" customHeight="1" x14ac:dyDescent="0.35">
      <c r="A1196" s="504" t="s">
        <v>272</v>
      </c>
      <c r="B1196" s="504" t="s">
        <v>272</v>
      </c>
      <c r="C1196" s="504" t="s">
        <v>272</v>
      </c>
      <c r="D1196" s="504" t="s">
        <v>272</v>
      </c>
      <c r="E1196" s="504" t="s">
        <v>272</v>
      </c>
      <c r="F1196" s="504" t="s">
        <v>796</v>
      </c>
      <c r="G1196" s="505" t="s">
        <v>1779</v>
      </c>
    </row>
    <row r="1197" spans="1:7" s="501" customFormat="1" ht="19.149999999999999" customHeight="1" x14ac:dyDescent="0.35">
      <c r="A1197" s="504" t="s">
        <v>272</v>
      </c>
      <c r="B1197" s="504" t="s">
        <v>272</v>
      </c>
      <c r="C1197" s="504" t="s">
        <v>272</v>
      </c>
      <c r="D1197" s="504" t="s">
        <v>272</v>
      </c>
      <c r="E1197" s="504" t="s">
        <v>272</v>
      </c>
      <c r="F1197" s="504" t="s">
        <v>798</v>
      </c>
      <c r="G1197" s="505" t="s">
        <v>1258</v>
      </c>
    </row>
    <row r="1198" spans="1:7" s="501" customFormat="1" ht="19.149999999999999" customHeight="1" x14ac:dyDescent="0.35">
      <c r="A1198" s="504" t="s">
        <v>272</v>
      </c>
      <c r="B1198" s="504" t="s">
        <v>272</v>
      </c>
      <c r="C1198" s="504" t="s">
        <v>272</v>
      </c>
      <c r="D1198" s="504" t="s">
        <v>272</v>
      </c>
      <c r="E1198" s="504" t="s">
        <v>897</v>
      </c>
      <c r="F1198" s="504" t="s">
        <v>272</v>
      </c>
      <c r="G1198" s="505" t="s">
        <v>1780</v>
      </c>
    </row>
    <row r="1199" spans="1:7" s="501" customFormat="1" ht="19.149999999999999" customHeight="1" x14ac:dyDescent="0.35">
      <c r="A1199" s="504" t="s">
        <v>272</v>
      </c>
      <c r="B1199" s="504" t="s">
        <v>272</v>
      </c>
      <c r="C1199" s="504" t="s">
        <v>272</v>
      </c>
      <c r="D1199" s="504" t="s">
        <v>272</v>
      </c>
      <c r="E1199" s="504" t="s">
        <v>272</v>
      </c>
      <c r="F1199" s="504" t="s">
        <v>899</v>
      </c>
      <c r="G1199" s="505" t="s">
        <v>1780</v>
      </c>
    </row>
    <row r="1200" spans="1:7" s="501" customFormat="1" ht="19.149999999999999" customHeight="1" x14ac:dyDescent="0.35">
      <c r="A1200" s="504" t="s">
        <v>272</v>
      </c>
      <c r="B1200" s="504" t="s">
        <v>272</v>
      </c>
      <c r="C1200" s="504" t="s">
        <v>272</v>
      </c>
      <c r="D1200" s="504" t="s">
        <v>272</v>
      </c>
      <c r="E1200" s="504" t="s">
        <v>806</v>
      </c>
      <c r="F1200" s="504" t="s">
        <v>272</v>
      </c>
      <c r="G1200" s="505" t="s">
        <v>825</v>
      </c>
    </row>
    <row r="1201" spans="1:7" s="501" customFormat="1" ht="19.149999999999999" customHeight="1" x14ac:dyDescent="0.35">
      <c r="A1201" s="504" t="s">
        <v>272</v>
      </c>
      <c r="B1201" s="504" t="s">
        <v>272</v>
      </c>
      <c r="C1201" s="504" t="s">
        <v>272</v>
      </c>
      <c r="D1201" s="504" t="s">
        <v>272</v>
      </c>
      <c r="E1201" s="504" t="s">
        <v>272</v>
      </c>
      <c r="F1201" s="504" t="s">
        <v>1097</v>
      </c>
      <c r="G1201" s="505" t="s">
        <v>1781</v>
      </c>
    </row>
    <row r="1202" spans="1:7" s="501" customFormat="1" ht="19.149999999999999" customHeight="1" x14ac:dyDescent="0.35">
      <c r="A1202" s="504" t="s">
        <v>272</v>
      </c>
      <c r="B1202" s="504" t="s">
        <v>272</v>
      </c>
      <c r="C1202" s="504" t="s">
        <v>272</v>
      </c>
      <c r="D1202" s="504" t="s">
        <v>272</v>
      </c>
      <c r="E1202" s="504" t="s">
        <v>272</v>
      </c>
      <c r="F1202" s="504" t="s">
        <v>812</v>
      </c>
      <c r="G1202" s="505" t="s">
        <v>1782</v>
      </c>
    </row>
    <row r="1203" spans="1:7" s="501" customFormat="1" ht="19.149999999999999" customHeight="1" x14ac:dyDescent="0.35">
      <c r="A1203" s="504" t="s">
        <v>272</v>
      </c>
      <c r="B1203" s="504" t="s">
        <v>272</v>
      </c>
      <c r="C1203" s="504" t="s">
        <v>272</v>
      </c>
      <c r="D1203" s="504" t="s">
        <v>272</v>
      </c>
      <c r="E1203" s="504" t="s">
        <v>272</v>
      </c>
      <c r="F1203" s="504" t="s">
        <v>814</v>
      </c>
      <c r="G1203" s="505" t="s">
        <v>1783</v>
      </c>
    </row>
    <row r="1204" spans="1:7" s="501" customFormat="1" ht="19.149999999999999" customHeight="1" x14ac:dyDescent="0.35">
      <c r="A1204" s="504" t="s">
        <v>272</v>
      </c>
      <c r="B1204" s="504" t="s">
        <v>272</v>
      </c>
      <c r="C1204" s="504" t="s">
        <v>272</v>
      </c>
      <c r="D1204" s="504" t="s">
        <v>272</v>
      </c>
      <c r="E1204" s="504" t="s">
        <v>834</v>
      </c>
      <c r="F1204" s="504" t="s">
        <v>272</v>
      </c>
      <c r="G1204" s="505" t="s">
        <v>1784</v>
      </c>
    </row>
    <row r="1205" spans="1:7" s="501" customFormat="1" ht="19.149999999999999" customHeight="1" x14ac:dyDescent="0.35">
      <c r="A1205" s="504" t="s">
        <v>272</v>
      </c>
      <c r="B1205" s="504" t="s">
        <v>272</v>
      </c>
      <c r="C1205" s="504" t="s">
        <v>272</v>
      </c>
      <c r="D1205" s="504" t="s">
        <v>272</v>
      </c>
      <c r="E1205" s="504" t="s">
        <v>272</v>
      </c>
      <c r="F1205" s="504" t="s">
        <v>836</v>
      </c>
      <c r="G1205" s="505" t="s">
        <v>1785</v>
      </c>
    </row>
    <row r="1206" spans="1:7" s="501" customFormat="1" ht="19.149999999999999" customHeight="1" x14ac:dyDescent="0.35">
      <c r="A1206" s="504" t="s">
        <v>272</v>
      </c>
      <c r="B1206" s="504" t="s">
        <v>272</v>
      </c>
      <c r="C1206" s="504" t="s">
        <v>272</v>
      </c>
      <c r="D1206" s="504" t="s">
        <v>272</v>
      </c>
      <c r="E1206" s="504" t="s">
        <v>272</v>
      </c>
      <c r="F1206" s="504" t="s">
        <v>842</v>
      </c>
      <c r="G1206" s="505" t="s">
        <v>1082</v>
      </c>
    </row>
    <row r="1207" spans="1:7" s="501" customFormat="1" ht="19.149999999999999" customHeight="1" x14ac:dyDescent="0.35">
      <c r="A1207" s="504" t="s">
        <v>272</v>
      </c>
      <c r="B1207" s="504" t="s">
        <v>1786</v>
      </c>
      <c r="C1207" s="504" t="s">
        <v>272</v>
      </c>
      <c r="D1207" s="504" t="s">
        <v>272</v>
      </c>
      <c r="E1207" s="504" t="s">
        <v>272</v>
      </c>
      <c r="F1207" s="504" t="s">
        <v>272</v>
      </c>
      <c r="G1207" s="505" t="s">
        <v>1787</v>
      </c>
    </row>
    <row r="1208" spans="1:7" s="501" customFormat="1" ht="19.149999999999999" customHeight="1" x14ac:dyDescent="0.35">
      <c r="A1208" s="504" t="s">
        <v>272</v>
      </c>
      <c r="B1208" s="504" t="s">
        <v>272</v>
      </c>
      <c r="C1208" s="504" t="s">
        <v>724</v>
      </c>
      <c r="D1208" s="504" t="s">
        <v>272</v>
      </c>
      <c r="E1208" s="504" t="s">
        <v>272</v>
      </c>
      <c r="F1208" s="504" t="s">
        <v>272</v>
      </c>
      <c r="G1208" s="505" t="s">
        <v>1787</v>
      </c>
    </row>
    <row r="1209" spans="1:7" s="501" customFormat="1" ht="19.149999999999999" customHeight="1" x14ac:dyDescent="0.35">
      <c r="A1209" s="504" t="s">
        <v>272</v>
      </c>
      <c r="B1209" s="504" t="s">
        <v>272</v>
      </c>
      <c r="C1209" s="504" t="s">
        <v>272</v>
      </c>
      <c r="D1209" s="504" t="s">
        <v>1650</v>
      </c>
      <c r="E1209" s="504" t="s">
        <v>272</v>
      </c>
      <c r="F1209" s="504" t="s">
        <v>272</v>
      </c>
      <c r="G1209" s="505" t="s">
        <v>1787</v>
      </c>
    </row>
    <row r="1210" spans="1:7" s="501" customFormat="1" ht="19.149999999999999" customHeight="1" x14ac:dyDescent="0.35">
      <c r="A1210" s="504" t="s">
        <v>272</v>
      </c>
      <c r="B1210" s="504" t="s">
        <v>272</v>
      </c>
      <c r="C1210" s="504" t="s">
        <v>272</v>
      </c>
      <c r="D1210" s="504" t="s">
        <v>272</v>
      </c>
      <c r="E1210" s="504" t="s">
        <v>727</v>
      </c>
      <c r="F1210" s="504" t="s">
        <v>272</v>
      </c>
      <c r="G1210" s="505" t="s">
        <v>1788</v>
      </c>
    </row>
    <row r="1211" spans="1:7" s="501" customFormat="1" ht="19.149999999999999" customHeight="1" x14ac:dyDescent="0.35">
      <c r="A1211" s="504" t="s">
        <v>272</v>
      </c>
      <c r="B1211" s="504" t="s">
        <v>272</v>
      </c>
      <c r="C1211" s="504" t="s">
        <v>272</v>
      </c>
      <c r="D1211" s="504" t="s">
        <v>272</v>
      </c>
      <c r="E1211" s="504" t="s">
        <v>272</v>
      </c>
      <c r="F1211" s="504" t="s">
        <v>729</v>
      </c>
      <c r="G1211" s="505" t="s">
        <v>1788</v>
      </c>
    </row>
    <row r="1212" spans="1:7" s="501" customFormat="1" ht="19.149999999999999" customHeight="1" x14ac:dyDescent="0.35">
      <c r="A1212" s="504" t="s">
        <v>272</v>
      </c>
      <c r="B1212" s="504" t="s">
        <v>272</v>
      </c>
      <c r="C1212" s="504" t="s">
        <v>272</v>
      </c>
      <c r="D1212" s="504" t="s">
        <v>272</v>
      </c>
      <c r="E1212" s="504" t="s">
        <v>730</v>
      </c>
      <c r="F1212" s="504" t="s">
        <v>272</v>
      </c>
      <c r="G1212" s="505" t="s">
        <v>1789</v>
      </c>
    </row>
    <row r="1213" spans="1:7" s="501" customFormat="1" ht="19.149999999999999" customHeight="1" x14ac:dyDescent="0.35">
      <c r="A1213" s="504" t="s">
        <v>272</v>
      </c>
      <c r="B1213" s="504" t="s">
        <v>272</v>
      </c>
      <c r="C1213" s="504" t="s">
        <v>272</v>
      </c>
      <c r="D1213" s="504" t="s">
        <v>272</v>
      </c>
      <c r="E1213" s="504" t="s">
        <v>272</v>
      </c>
      <c r="F1213" s="504" t="s">
        <v>732</v>
      </c>
      <c r="G1213" s="505" t="s">
        <v>1789</v>
      </c>
    </row>
    <row r="1214" spans="1:7" s="501" customFormat="1" ht="19.149999999999999" customHeight="1" x14ac:dyDescent="0.35">
      <c r="A1214" s="504" t="s">
        <v>272</v>
      </c>
      <c r="B1214" s="504" t="s">
        <v>272</v>
      </c>
      <c r="C1214" s="504" t="s">
        <v>272</v>
      </c>
      <c r="D1214" s="504" t="s">
        <v>272</v>
      </c>
      <c r="E1214" s="504" t="s">
        <v>733</v>
      </c>
      <c r="F1214" s="504" t="s">
        <v>272</v>
      </c>
      <c r="G1214" s="505" t="s">
        <v>1790</v>
      </c>
    </row>
    <row r="1215" spans="1:7" s="501" customFormat="1" ht="19.149999999999999" customHeight="1" x14ac:dyDescent="0.35">
      <c r="A1215" s="504" t="s">
        <v>272</v>
      </c>
      <c r="B1215" s="504" t="s">
        <v>272</v>
      </c>
      <c r="C1215" s="504" t="s">
        <v>272</v>
      </c>
      <c r="D1215" s="504" t="s">
        <v>272</v>
      </c>
      <c r="E1215" s="504" t="s">
        <v>272</v>
      </c>
      <c r="F1215" s="504" t="s">
        <v>735</v>
      </c>
      <c r="G1215" s="505" t="s">
        <v>1791</v>
      </c>
    </row>
    <row r="1216" spans="1:7" s="501" customFormat="1" ht="19.149999999999999" customHeight="1" x14ac:dyDescent="0.35">
      <c r="A1216" s="504" t="s">
        <v>272</v>
      </c>
      <c r="B1216" s="504" t="s">
        <v>272</v>
      </c>
      <c r="C1216" s="504" t="s">
        <v>272</v>
      </c>
      <c r="D1216" s="504" t="s">
        <v>272</v>
      </c>
      <c r="E1216" s="504" t="s">
        <v>272</v>
      </c>
      <c r="F1216" s="504" t="s">
        <v>1624</v>
      </c>
      <c r="G1216" s="505" t="s">
        <v>1792</v>
      </c>
    </row>
    <row r="1217" spans="1:7" s="501" customFormat="1" ht="19.149999999999999" customHeight="1" x14ac:dyDescent="0.35">
      <c r="A1217" s="504" t="s">
        <v>272</v>
      </c>
      <c r="B1217" s="504" t="s">
        <v>272</v>
      </c>
      <c r="C1217" s="504" t="s">
        <v>272</v>
      </c>
      <c r="D1217" s="504" t="s">
        <v>272</v>
      </c>
      <c r="E1217" s="504" t="s">
        <v>272</v>
      </c>
      <c r="F1217" s="504" t="s">
        <v>745</v>
      </c>
      <c r="G1217" s="505" t="s">
        <v>1793</v>
      </c>
    </row>
    <row r="1218" spans="1:7" s="501" customFormat="1" ht="19.149999999999999" customHeight="1" x14ac:dyDescent="0.35">
      <c r="A1218" s="504" t="s">
        <v>272</v>
      </c>
      <c r="B1218" s="504" t="s">
        <v>272</v>
      </c>
      <c r="C1218" s="504" t="s">
        <v>272</v>
      </c>
      <c r="D1218" s="504" t="s">
        <v>272</v>
      </c>
      <c r="E1218" s="504" t="s">
        <v>272</v>
      </c>
      <c r="F1218" s="504" t="s">
        <v>1050</v>
      </c>
      <c r="G1218" s="505" t="s">
        <v>1794</v>
      </c>
    </row>
    <row r="1219" spans="1:7" s="501" customFormat="1" ht="19.149999999999999" customHeight="1" x14ac:dyDescent="0.35">
      <c r="A1219" s="504" t="s">
        <v>272</v>
      </c>
      <c r="B1219" s="504" t="s">
        <v>272</v>
      </c>
      <c r="C1219" s="504" t="s">
        <v>272</v>
      </c>
      <c r="D1219" s="504" t="s">
        <v>272</v>
      </c>
      <c r="E1219" s="504" t="s">
        <v>747</v>
      </c>
      <c r="F1219" s="504" t="s">
        <v>272</v>
      </c>
      <c r="G1219" s="505" t="s">
        <v>1795</v>
      </c>
    </row>
    <row r="1220" spans="1:7" s="501" customFormat="1" ht="19.149999999999999" customHeight="1" x14ac:dyDescent="0.35">
      <c r="A1220" s="504" t="s">
        <v>272</v>
      </c>
      <c r="B1220" s="504" t="s">
        <v>272</v>
      </c>
      <c r="C1220" s="504" t="s">
        <v>272</v>
      </c>
      <c r="D1220" s="504" t="s">
        <v>272</v>
      </c>
      <c r="E1220" s="504" t="s">
        <v>272</v>
      </c>
      <c r="F1220" s="504" t="s">
        <v>749</v>
      </c>
      <c r="G1220" s="505" t="s">
        <v>1796</v>
      </c>
    </row>
    <row r="1221" spans="1:7" s="501" customFormat="1" ht="19.149999999999999" customHeight="1" x14ac:dyDescent="0.35">
      <c r="A1221" s="504" t="s">
        <v>272</v>
      </c>
      <c r="B1221" s="504" t="s">
        <v>272</v>
      </c>
      <c r="C1221" s="504" t="s">
        <v>272</v>
      </c>
      <c r="D1221" s="504" t="s">
        <v>272</v>
      </c>
      <c r="E1221" s="504" t="s">
        <v>272</v>
      </c>
      <c r="F1221" s="504" t="s">
        <v>1057</v>
      </c>
      <c r="G1221" s="505" t="s">
        <v>996</v>
      </c>
    </row>
    <row r="1222" spans="1:7" s="501" customFormat="1" ht="19.149999999999999" customHeight="1" x14ac:dyDescent="0.35">
      <c r="A1222" s="504" t="s">
        <v>272</v>
      </c>
      <c r="B1222" s="504" t="s">
        <v>272</v>
      </c>
      <c r="C1222" s="504" t="s">
        <v>272</v>
      </c>
      <c r="D1222" s="504" t="s">
        <v>272</v>
      </c>
      <c r="E1222" s="504" t="s">
        <v>774</v>
      </c>
      <c r="F1222" s="504" t="s">
        <v>272</v>
      </c>
      <c r="G1222" s="505" t="s">
        <v>1797</v>
      </c>
    </row>
    <row r="1223" spans="1:7" s="501" customFormat="1" ht="19.149999999999999" customHeight="1" x14ac:dyDescent="0.35">
      <c r="A1223" s="504" t="s">
        <v>272</v>
      </c>
      <c r="B1223" s="504" t="s">
        <v>272</v>
      </c>
      <c r="C1223" s="504" t="s">
        <v>272</v>
      </c>
      <c r="D1223" s="504" t="s">
        <v>272</v>
      </c>
      <c r="E1223" s="504" t="s">
        <v>272</v>
      </c>
      <c r="F1223" s="504" t="s">
        <v>776</v>
      </c>
      <c r="G1223" s="505" t="s">
        <v>1798</v>
      </c>
    </row>
    <row r="1224" spans="1:7" s="501" customFormat="1" ht="19.149999999999999" customHeight="1" x14ac:dyDescent="0.35">
      <c r="A1224" s="504" t="s">
        <v>272</v>
      </c>
      <c r="B1224" s="504" t="s">
        <v>272</v>
      </c>
      <c r="C1224" s="504" t="s">
        <v>272</v>
      </c>
      <c r="D1224" s="504" t="s">
        <v>272</v>
      </c>
      <c r="E1224" s="504" t="s">
        <v>272</v>
      </c>
      <c r="F1224" s="504" t="s">
        <v>778</v>
      </c>
      <c r="G1224" s="505" t="s">
        <v>1799</v>
      </c>
    </row>
    <row r="1225" spans="1:7" s="501" customFormat="1" ht="19.149999999999999" customHeight="1" x14ac:dyDescent="0.35">
      <c r="A1225" s="504" t="s">
        <v>272</v>
      </c>
      <c r="B1225" s="504" t="s">
        <v>272</v>
      </c>
      <c r="C1225" s="504" t="s">
        <v>272</v>
      </c>
      <c r="D1225" s="504" t="s">
        <v>272</v>
      </c>
      <c r="E1225" s="504" t="s">
        <v>782</v>
      </c>
      <c r="F1225" s="504" t="s">
        <v>272</v>
      </c>
      <c r="G1225" s="505" t="s">
        <v>1800</v>
      </c>
    </row>
    <row r="1226" spans="1:7" s="501" customFormat="1" ht="19.149999999999999" customHeight="1" x14ac:dyDescent="0.35">
      <c r="A1226" s="504" t="s">
        <v>272</v>
      </c>
      <c r="B1226" s="504" t="s">
        <v>272</v>
      </c>
      <c r="C1226" s="504" t="s">
        <v>272</v>
      </c>
      <c r="D1226" s="504" t="s">
        <v>272</v>
      </c>
      <c r="E1226" s="504" t="s">
        <v>272</v>
      </c>
      <c r="F1226" s="504" t="s">
        <v>788</v>
      </c>
      <c r="G1226" s="505" t="s">
        <v>1737</v>
      </c>
    </row>
    <row r="1227" spans="1:7" s="501" customFormat="1" ht="19.149999999999999" customHeight="1" x14ac:dyDescent="0.35">
      <c r="A1227" s="504" t="s">
        <v>272</v>
      </c>
      <c r="B1227" s="504" t="s">
        <v>272</v>
      </c>
      <c r="C1227" s="504" t="s">
        <v>272</v>
      </c>
      <c r="D1227" s="504" t="s">
        <v>272</v>
      </c>
      <c r="E1227" s="504" t="s">
        <v>272</v>
      </c>
      <c r="F1227" s="504" t="s">
        <v>790</v>
      </c>
      <c r="G1227" s="505" t="s">
        <v>1801</v>
      </c>
    </row>
    <row r="1228" spans="1:7" s="501" customFormat="1" ht="19.149999999999999" customHeight="1" x14ac:dyDescent="0.35">
      <c r="A1228" s="504" t="s">
        <v>272</v>
      </c>
      <c r="B1228" s="504" t="s">
        <v>272</v>
      </c>
      <c r="C1228" s="504" t="s">
        <v>272</v>
      </c>
      <c r="D1228" s="504" t="s">
        <v>272</v>
      </c>
      <c r="E1228" s="504" t="s">
        <v>794</v>
      </c>
      <c r="F1228" s="504" t="s">
        <v>272</v>
      </c>
      <c r="G1228" s="505" t="s">
        <v>1802</v>
      </c>
    </row>
    <row r="1229" spans="1:7" s="501" customFormat="1" ht="19.149999999999999" customHeight="1" x14ac:dyDescent="0.35">
      <c r="A1229" s="504" t="s">
        <v>272</v>
      </c>
      <c r="B1229" s="504" t="s">
        <v>272</v>
      </c>
      <c r="C1229" s="504" t="s">
        <v>272</v>
      </c>
      <c r="D1229" s="504" t="s">
        <v>272</v>
      </c>
      <c r="E1229" s="504" t="s">
        <v>272</v>
      </c>
      <c r="F1229" s="504" t="s">
        <v>796</v>
      </c>
      <c r="G1229" s="505" t="s">
        <v>1803</v>
      </c>
    </row>
    <row r="1230" spans="1:7" s="501" customFormat="1" ht="19.149999999999999" customHeight="1" x14ac:dyDescent="0.35">
      <c r="A1230" s="504" t="s">
        <v>272</v>
      </c>
      <c r="B1230" s="504" t="s">
        <v>272</v>
      </c>
      <c r="C1230" s="504" t="s">
        <v>272</v>
      </c>
      <c r="D1230" s="504" t="s">
        <v>272</v>
      </c>
      <c r="E1230" s="504" t="s">
        <v>272</v>
      </c>
      <c r="F1230" s="504" t="s">
        <v>798</v>
      </c>
      <c r="G1230" s="505" t="s">
        <v>1804</v>
      </c>
    </row>
    <row r="1231" spans="1:7" s="501" customFormat="1" ht="19.149999999999999" customHeight="1" x14ac:dyDescent="0.35">
      <c r="A1231" s="504" t="s">
        <v>272</v>
      </c>
      <c r="B1231" s="504" t="s">
        <v>272</v>
      </c>
      <c r="C1231" s="504" t="s">
        <v>272</v>
      </c>
      <c r="D1231" s="504" t="s">
        <v>272</v>
      </c>
      <c r="E1231" s="504" t="s">
        <v>897</v>
      </c>
      <c r="F1231" s="504" t="s">
        <v>272</v>
      </c>
      <c r="G1231" s="505" t="s">
        <v>1805</v>
      </c>
    </row>
    <row r="1232" spans="1:7" s="501" customFormat="1" ht="19.149999999999999" customHeight="1" x14ac:dyDescent="0.35">
      <c r="A1232" s="504" t="s">
        <v>272</v>
      </c>
      <c r="B1232" s="504" t="s">
        <v>272</v>
      </c>
      <c r="C1232" s="504" t="s">
        <v>272</v>
      </c>
      <c r="D1232" s="504" t="s">
        <v>272</v>
      </c>
      <c r="E1232" s="504" t="s">
        <v>272</v>
      </c>
      <c r="F1232" s="504" t="s">
        <v>899</v>
      </c>
      <c r="G1232" s="505" t="s">
        <v>1805</v>
      </c>
    </row>
    <row r="1233" spans="1:7" s="501" customFormat="1" ht="19.149999999999999" customHeight="1" x14ac:dyDescent="0.35">
      <c r="A1233" s="504" t="s">
        <v>272</v>
      </c>
      <c r="B1233" s="504" t="s">
        <v>272</v>
      </c>
      <c r="C1233" s="504" t="s">
        <v>272</v>
      </c>
      <c r="D1233" s="504" t="s">
        <v>272</v>
      </c>
      <c r="E1233" s="504" t="s">
        <v>800</v>
      </c>
      <c r="F1233" s="504" t="s">
        <v>272</v>
      </c>
      <c r="G1233" s="505" t="s">
        <v>1806</v>
      </c>
    </row>
    <row r="1234" spans="1:7" s="501" customFormat="1" ht="19.149999999999999" customHeight="1" x14ac:dyDescent="0.35">
      <c r="A1234" s="504" t="s">
        <v>272</v>
      </c>
      <c r="B1234" s="504" t="s">
        <v>272</v>
      </c>
      <c r="C1234" s="504" t="s">
        <v>272</v>
      </c>
      <c r="D1234" s="504" t="s">
        <v>272</v>
      </c>
      <c r="E1234" s="504" t="s">
        <v>272</v>
      </c>
      <c r="F1234" s="504" t="s">
        <v>802</v>
      </c>
      <c r="G1234" s="505" t="s">
        <v>1806</v>
      </c>
    </row>
    <row r="1235" spans="1:7" s="501" customFormat="1" ht="19.149999999999999" customHeight="1" x14ac:dyDescent="0.35">
      <c r="A1235" s="504" t="s">
        <v>272</v>
      </c>
      <c r="B1235" s="504" t="s">
        <v>272</v>
      </c>
      <c r="C1235" s="504" t="s">
        <v>272</v>
      </c>
      <c r="D1235" s="504" t="s">
        <v>272</v>
      </c>
      <c r="E1235" s="504" t="s">
        <v>806</v>
      </c>
      <c r="F1235" s="504" t="s">
        <v>272</v>
      </c>
      <c r="G1235" s="505" t="s">
        <v>1053</v>
      </c>
    </row>
    <row r="1236" spans="1:7" s="501" customFormat="1" ht="19.149999999999999" customHeight="1" x14ac:dyDescent="0.35">
      <c r="A1236" s="504" t="s">
        <v>272</v>
      </c>
      <c r="B1236" s="504" t="s">
        <v>272</v>
      </c>
      <c r="C1236" s="504" t="s">
        <v>272</v>
      </c>
      <c r="D1236" s="504" t="s">
        <v>272</v>
      </c>
      <c r="E1236" s="504" t="s">
        <v>272</v>
      </c>
      <c r="F1236" s="504" t="s">
        <v>812</v>
      </c>
      <c r="G1236" s="505" t="s">
        <v>1053</v>
      </c>
    </row>
    <row r="1237" spans="1:7" s="501" customFormat="1" ht="19.149999999999999" customHeight="1" x14ac:dyDescent="0.35">
      <c r="A1237" s="504" t="s">
        <v>272</v>
      </c>
      <c r="B1237" s="504" t="s">
        <v>272</v>
      </c>
      <c r="C1237" s="504" t="s">
        <v>272</v>
      </c>
      <c r="D1237" s="504" t="s">
        <v>272</v>
      </c>
      <c r="E1237" s="504" t="s">
        <v>820</v>
      </c>
      <c r="F1237" s="504" t="s">
        <v>272</v>
      </c>
      <c r="G1237" s="505" t="s">
        <v>1807</v>
      </c>
    </row>
    <row r="1238" spans="1:7" s="501" customFormat="1" ht="19.149999999999999" customHeight="1" x14ac:dyDescent="0.35">
      <c r="A1238" s="504" t="s">
        <v>272</v>
      </c>
      <c r="B1238" s="504" t="s">
        <v>272</v>
      </c>
      <c r="C1238" s="504" t="s">
        <v>272</v>
      </c>
      <c r="D1238" s="504" t="s">
        <v>272</v>
      </c>
      <c r="E1238" s="504" t="s">
        <v>272</v>
      </c>
      <c r="F1238" s="504" t="s">
        <v>822</v>
      </c>
      <c r="G1238" s="505" t="s">
        <v>1807</v>
      </c>
    </row>
    <row r="1239" spans="1:7" s="501" customFormat="1" ht="19.149999999999999" customHeight="1" x14ac:dyDescent="0.35">
      <c r="A1239" s="504" t="s">
        <v>272</v>
      </c>
      <c r="B1239" s="504" t="s">
        <v>272</v>
      </c>
      <c r="C1239" s="504" t="s">
        <v>272</v>
      </c>
      <c r="D1239" s="504" t="s">
        <v>272</v>
      </c>
      <c r="E1239" s="504" t="s">
        <v>826</v>
      </c>
      <c r="F1239" s="504" t="s">
        <v>272</v>
      </c>
      <c r="G1239" s="505" t="s">
        <v>1153</v>
      </c>
    </row>
    <row r="1240" spans="1:7" s="501" customFormat="1" ht="19.149999999999999" customHeight="1" x14ac:dyDescent="0.35">
      <c r="A1240" s="504" t="s">
        <v>272</v>
      </c>
      <c r="B1240" s="504" t="s">
        <v>272</v>
      </c>
      <c r="C1240" s="504" t="s">
        <v>272</v>
      </c>
      <c r="D1240" s="504" t="s">
        <v>272</v>
      </c>
      <c r="E1240" s="504" t="s">
        <v>272</v>
      </c>
      <c r="F1240" s="504" t="s">
        <v>860</v>
      </c>
      <c r="G1240" s="505" t="s">
        <v>1397</v>
      </c>
    </row>
    <row r="1241" spans="1:7" s="501" customFormat="1" ht="19.149999999999999" customHeight="1" x14ac:dyDescent="0.35">
      <c r="A1241" s="504" t="s">
        <v>272</v>
      </c>
      <c r="B1241" s="504" t="s">
        <v>272</v>
      </c>
      <c r="C1241" s="504" t="s">
        <v>272</v>
      </c>
      <c r="D1241" s="504" t="s">
        <v>272</v>
      </c>
      <c r="E1241" s="504" t="s">
        <v>272</v>
      </c>
      <c r="F1241" s="504" t="s">
        <v>832</v>
      </c>
      <c r="G1241" s="505" t="s">
        <v>1808</v>
      </c>
    </row>
    <row r="1242" spans="1:7" s="501" customFormat="1" ht="19.149999999999999" customHeight="1" x14ac:dyDescent="0.35">
      <c r="A1242" s="504" t="s">
        <v>272</v>
      </c>
      <c r="B1242" s="504" t="s">
        <v>272</v>
      </c>
      <c r="C1242" s="504" t="s">
        <v>272</v>
      </c>
      <c r="D1242" s="504" t="s">
        <v>272</v>
      </c>
      <c r="E1242" s="504" t="s">
        <v>834</v>
      </c>
      <c r="F1242" s="504" t="s">
        <v>272</v>
      </c>
      <c r="G1242" s="505" t="s">
        <v>1809</v>
      </c>
    </row>
    <row r="1243" spans="1:7" s="501" customFormat="1" ht="19.149999999999999" customHeight="1" x14ac:dyDescent="0.35">
      <c r="A1243" s="504" t="s">
        <v>272</v>
      </c>
      <c r="B1243" s="504" t="s">
        <v>272</v>
      </c>
      <c r="C1243" s="504" t="s">
        <v>272</v>
      </c>
      <c r="D1243" s="504" t="s">
        <v>272</v>
      </c>
      <c r="E1243" s="504" t="s">
        <v>272</v>
      </c>
      <c r="F1243" s="504" t="s">
        <v>836</v>
      </c>
      <c r="G1243" s="505" t="s">
        <v>1810</v>
      </c>
    </row>
    <row r="1244" spans="1:7" s="501" customFormat="1" ht="19.149999999999999" customHeight="1" x14ac:dyDescent="0.35">
      <c r="A1244" s="504" t="s">
        <v>272</v>
      </c>
      <c r="B1244" s="504" t="s">
        <v>272</v>
      </c>
      <c r="C1244" s="504" t="s">
        <v>272</v>
      </c>
      <c r="D1244" s="504" t="s">
        <v>272</v>
      </c>
      <c r="E1244" s="504" t="s">
        <v>272</v>
      </c>
      <c r="F1244" s="504" t="s">
        <v>842</v>
      </c>
      <c r="G1244" s="505" t="s">
        <v>1776</v>
      </c>
    </row>
    <row r="1245" spans="1:7" s="501" customFormat="1" ht="19.149999999999999" customHeight="1" x14ac:dyDescent="0.35">
      <c r="A1245" s="504" t="s">
        <v>272</v>
      </c>
      <c r="B1245" s="504" t="s">
        <v>1811</v>
      </c>
      <c r="C1245" s="504" t="s">
        <v>272</v>
      </c>
      <c r="D1245" s="504" t="s">
        <v>272</v>
      </c>
      <c r="E1245" s="504" t="s">
        <v>272</v>
      </c>
      <c r="F1245" s="504" t="s">
        <v>272</v>
      </c>
      <c r="G1245" s="505" t="s">
        <v>1812</v>
      </c>
    </row>
    <row r="1246" spans="1:7" s="501" customFormat="1" ht="19.149999999999999" customHeight="1" x14ac:dyDescent="0.35">
      <c r="A1246" s="504" t="s">
        <v>272</v>
      </c>
      <c r="B1246" s="504" t="s">
        <v>272</v>
      </c>
      <c r="C1246" s="504" t="s">
        <v>724</v>
      </c>
      <c r="D1246" s="504" t="s">
        <v>272</v>
      </c>
      <c r="E1246" s="504" t="s">
        <v>272</v>
      </c>
      <c r="F1246" s="504" t="s">
        <v>272</v>
      </c>
      <c r="G1246" s="505" t="s">
        <v>1812</v>
      </c>
    </row>
    <row r="1247" spans="1:7" s="501" customFormat="1" ht="19.149999999999999" customHeight="1" x14ac:dyDescent="0.35">
      <c r="A1247" s="504" t="s">
        <v>272</v>
      </c>
      <c r="B1247" s="504" t="s">
        <v>272</v>
      </c>
      <c r="C1247" s="504" t="s">
        <v>272</v>
      </c>
      <c r="D1247" s="504" t="s">
        <v>1813</v>
      </c>
      <c r="E1247" s="504" t="s">
        <v>272</v>
      </c>
      <c r="F1247" s="504" t="s">
        <v>272</v>
      </c>
      <c r="G1247" s="505" t="s">
        <v>1812</v>
      </c>
    </row>
    <row r="1248" spans="1:7" s="501" customFormat="1" ht="19.149999999999999" customHeight="1" x14ac:dyDescent="0.35">
      <c r="A1248" s="504" t="s">
        <v>272</v>
      </c>
      <c r="B1248" s="504" t="s">
        <v>272</v>
      </c>
      <c r="C1248" s="504" t="s">
        <v>272</v>
      </c>
      <c r="D1248" s="504" t="s">
        <v>272</v>
      </c>
      <c r="E1248" s="504" t="s">
        <v>727</v>
      </c>
      <c r="F1248" s="504" t="s">
        <v>272</v>
      </c>
      <c r="G1248" s="505" t="s">
        <v>1814</v>
      </c>
    </row>
    <row r="1249" spans="1:7" s="501" customFormat="1" ht="19.149999999999999" customHeight="1" x14ac:dyDescent="0.35">
      <c r="A1249" s="504" t="s">
        <v>272</v>
      </c>
      <c r="B1249" s="504" t="s">
        <v>272</v>
      </c>
      <c r="C1249" s="504" t="s">
        <v>272</v>
      </c>
      <c r="D1249" s="504" t="s">
        <v>272</v>
      </c>
      <c r="E1249" s="504" t="s">
        <v>272</v>
      </c>
      <c r="F1249" s="504" t="s">
        <v>729</v>
      </c>
      <c r="G1249" s="505" t="s">
        <v>1814</v>
      </c>
    </row>
    <row r="1250" spans="1:7" s="501" customFormat="1" ht="19.149999999999999" customHeight="1" x14ac:dyDescent="0.35">
      <c r="A1250" s="504" t="s">
        <v>272</v>
      </c>
      <c r="B1250" s="504" t="s">
        <v>272</v>
      </c>
      <c r="C1250" s="504" t="s">
        <v>272</v>
      </c>
      <c r="D1250" s="504" t="s">
        <v>272</v>
      </c>
      <c r="E1250" s="504" t="s">
        <v>733</v>
      </c>
      <c r="F1250" s="504" t="s">
        <v>272</v>
      </c>
      <c r="G1250" s="505" t="s">
        <v>1815</v>
      </c>
    </row>
    <row r="1251" spans="1:7" s="501" customFormat="1" ht="19.149999999999999" customHeight="1" x14ac:dyDescent="0.35">
      <c r="A1251" s="504" t="s">
        <v>272</v>
      </c>
      <c r="B1251" s="504" t="s">
        <v>272</v>
      </c>
      <c r="C1251" s="504" t="s">
        <v>272</v>
      </c>
      <c r="D1251" s="504" t="s">
        <v>272</v>
      </c>
      <c r="E1251" s="504" t="s">
        <v>272</v>
      </c>
      <c r="F1251" s="504" t="s">
        <v>735</v>
      </c>
      <c r="G1251" s="505" t="s">
        <v>1791</v>
      </c>
    </row>
    <row r="1252" spans="1:7" s="501" customFormat="1" ht="19.149999999999999" customHeight="1" x14ac:dyDescent="0.35">
      <c r="A1252" s="504" t="s">
        <v>272</v>
      </c>
      <c r="B1252" s="504" t="s">
        <v>272</v>
      </c>
      <c r="C1252" s="504" t="s">
        <v>272</v>
      </c>
      <c r="D1252" s="504" t="s">
        <v>272</v>
      </c>
      <c r="E1252" s="504" t="s">
        <v>272</v>
      </c>
      <c r="F1252" s="504" t="s">
        <v>737</v>
      </c>
      <c r="G1252" s="505" t="s">
        <v>1816</v>
      </c>
    </row>
    <row r="1253" spans="1:7" s="501" customFormat="1" ht="19.149999999999999" customHeight="1" x14ac:dyDescent="0.35">
      <c r="A1253" s="504" t="s">
        <v>272</v>
      </c>
      <c r="B1253" s="504" t="s">
        <v>272</v>
      </c>
      <c r="C1253" s="504" t="s">
        <v>272</v>
      </c>
      <c r="D1253" s="504" t="s">
        <v>272</v>
      </c>
      <c r="E1253" s="504" t="s">
        <v>747</v>
      </c>
      <c r="F1253" s="504" t="s">
        <v>272</v>
      </c>
      <c r="G1253" s="505" t="s">
        <v>1817</v>
      </c>
    </row>
    <row r="1254" spans="1:7" s="501" customFormat="1" ht="19.149999999999999" customHeight="1" x14ac:dyDescent="0.35">
      <c r="A1254" s="504" t="s">
        <v>272</v>
      </c>
      <c r="B1254" s="504" t="s">
        <v>272</v>
      </c>
      <c r="C1254" s="504" t="s">
        <v>272</v>
      </c>
      <c r="D1254" s="504" t="s">
        <v>272</v>
      </c>
      <c r="E1254" s="504" t="s">
        <v>272</v>
      </c>
      <c r="F1254" s="504" t="s">
        <v>749</v>
      </c>
      <c r="G1254" s="505" t="s">
        <v>1817</v>
      </c>
    </row>
    <row r="1255" spans="1:7" s="501" customFormat="1" ht="19.149999999999999" customHeight="1" x14ac:dyDescent="0.35">
      <c r="A1255" s="504" t="s">
        <v>272</v>
      </c>
      <c r="B1255" s="504" t="s">
        <v>272</v>
      </c>
      <c r="C1255" s="504" t="s">
        <v>272</v>
      </c>
      <c r="D1255" s="504" t="s">
        <v>272</v>
      </c>
      <c r="E1255" s="504" t="s">
        <v>750</v>
      </c>
      <c r="F1255" s="504" t="s">
        <v>272</v>
      </c>
      <c r="G1255" s="505" t="s">
        <v>1818</v>
      </c>
    </row>
    <row r="1256" spans="1:7" s="501" customFormat="1" ht="19.149999999999999" customHeight="1" x14ac:dyDescent="0.35">
      <c r="A1256" s="504" t="s">
        <v>272</v>
      </c>
      <c r="B1256" s="504" t="s">
        <v>272</v>
      </c>
      <c r="C1256" s="504" t="s">
        <v>272</v>
      </c>
      <c r="D1256" s="504" t="s">
        <v>272</v>
      </c>
      <c r="E1256" s="504" t="s">
        <v>272</v>
      </c>
      <c r="F1256" s="504" t="s">
        <v>752</v>
      </c>
      <c r="G1256" s="505" t="s">
        <v>1819</v>
      </c>
    </row>
    <row r="1257" spans="1:7" s="501" customFormat="1" ht="19.149999999999999" customHeight="1" x14ac:dyDescent="0.35">
      <c r="A1257" s="504" t="s">
        <v>272</v>
      </c>
      <c r="B1257" s="504" t="s">
        <v>272</v>
      </c>
      <c r="C1257" s="504" t="s">
        <v>272</v>
      </c>
      <c r="D1257" s="504" t="s">
        <v>272</v>
      </c>
      <c r="E1257" s="504" t="s">
        <v>272</v>
      </c>
      <c r="F1257" s="504" t="s">
        <v>754</v>
      </c>
      <c r="G1257" s="505" t="s">
        <v>1820</v>
      </c>
    </row>
    <row r="1258" spans="1:7" s="501" customFormat="1" ht="19.149999999999999" customHeight="1" x14ac:dyDescent="0.35">
      <c r="A1258" s="504" t="s">
        <v>272</v>
      </c>
      <c r="B1258" s="504" t="s">
        <v>272</v>
      </c>
      <c r="C1258" s="504" t="s">
        <v>272</v>
      </c>
      <c r="D1258" s="504" t="s">
        <v>272</v>
      </c>
      <c r="E1258" s="504" t="s">
        <v>272</v>
      </c>
      <c r="F1258" s="504" t="s">
        <v>756</v>
      </c>
      <c r="G1258" s="505" t="s">
        <v>1821</v>
      </c>
    </row>
    <row r="1259" spans="1:7" s="501" customFormat="1" ht="19.149999999999999" customHeight="1" x14ac:dyDescent="0.35">
      <c r="A1259" s="504" t="s">
        <v>272</v>
      </c>
      <c r="B1259" s="504" t="s">
        <v>272</v>
      </c>
      <c r="C1259" s="504" t="s">
        <v>272</v>
      </c>
      <c r="D1259" s="504" t="s">
        <v>272</v>
      </c>
      <c r="E1259" s="504" t="s">
        <v>774</v>
      </c>
      <c r="F1259" s="504" t="s">
        <v>272</v>
      </c>
      <c r="G1259" s="505" t="s">
        <v>1822</v>
      </c>
    </row>
    <row r="1260" spans="1:7" s="501" customFormat="1" ht="19.149999999999999" customHeight="1" x14ac:dyDescent="0.35">
      <c r="A1260" s="504" t="s">
        <v>272</v>
      </c>
      <c r="B1260" s="504" t="s">
        <v>272</v>
      </c>
      <c r="C1260" s="504" t="s">
        <v>272</v>
      </c>
      <c r="D1260" s="504" t="s">
        <v>272</v>
      </c>
      <c r="E1260" s="504" t="s">
        <v>272</v>
      </c>
      <c r="F1260" s="504" t="s">
        <v>776</v>
      </c>
      <c r="G1260" s="505" t="s">
        <v>1823</v>
      </c>
    </row>
    <row r="1261" spans="1:7" s="501" customFormat="1" ht="19.149999999999999" customHeight="1" x14ac:dyDescent="0.35">
      <c r="A1261" s="504" t="s">
        <v>272</v>
      </c>
      <c r="B1261" s="504" t="s">
        <v>272</v>
      </c>
      <c r="C1261" s="504" t="s">
        <v>272</v>
      </c>
      <c r="D1261" s="504" t="s">
        <v>272</v>
      </c>
      <c r="E1261" s="504" t="s">
        <v>272</v>
      </c>
      <c r="F1261" s="504" t="s">
        <v>780</v>
      </c>
      <c r="G1261" s="505" t="s">
        <v>1824</v>
      </c>
    </row>
    <row r="1262" spans="1:7" s="501" customFormat="1" ht="19.149999999999999" customHeight="1" x14ac:dyDescent="0.35">
      <c r="A1262" s="504" t="s">
        <v>272</v>
      </c>
      <c r="B1262" s="504" t="s">
        <v>272</v>
      </c>
      <c r="C1262" s="504" t="s">
        <v>272</v>
      </c>
      <c r="D1262" s="504" t="s">
        <v>272</v>
      </c>
      <c r="E1262" s="504" t="s">
        <v>782</v>
      </c>
      <c r="F1262" s="504" t="s">
        <v>272</v>
      </c>
      <c r="G1262" s="505" t="s">
        <v>1825</v>
      </c>
    </row>
    <row r="1263" spans="1:7" s="501" customFormat="1" ht="19.149999999999999" customHeight="1" x14ac:dyDescent="0.35">
      <c r="A1263" s="504" t="s">
        <v>272</v>
      </c>
      <c r="B1263" s="504" t="s">
        <v>272</v>
      </c>
      <c r="C1263" s="504" t="s">
        <v>272</v>
      </c>
      <c r="D1263" s="504" t="s">
        <v>272</v>
      </c>
      <c r="E1263" s="504" t="s">
        <v>272</v>
      </c>
      <c r="F1263" s="504" t="s">
        <v>786</v>
      </c>
      <c r="G1263" s="505" t="s">
        <v>1825</v>
      </c>
    </row>
    <row r="1264" spans="1:7" s="501" customFormat="1" ht="19.149999999999999" customHeight="1" x14ac:dyDescent="0.35">
      <c r="A1264" s="504" t="s">
        <v>272</v>
      </c>
      <c r="B1264" s="504" t="s">
        <v>272</v>
      </c>
      <c r="C1264" s="504" t="s">
        <v>272</v>
      </c>
      <c r="D1264" s="504" t="s">
        <v>272</v>
      </c>
      <c r="E1264" s="504" t="s">
        <v>794</v>
      </c>
      <c r="F1264" s="504" t="s">
        <v>272</v>
      </c>
      <c r="G1264" s="505" t="s">
        <v>1826</v>
      </c>
    </row>
    <row r="1265" spans="1:7" s="501" customFormat="1" ht="19.149999999999999" customHeight="1" x14ac:dyDescent="0.35">
      <c r="A1265" s="504" t="s">
        <v>272</v>
      </c>
      <c r="B1265" s="504" t="s">
        <v>272</v>
      </c>
      <c r="C1265" s="504" t="s">
        <v>272</v>
      </c>
      <c r="D1265" s="504" t="s">
        <v>272</v>
      </c>
      <c r="E1265" s="504" t="s">
        <v>272</v>
      </c>
      <c r="F1265" s="504" t="s">
        <v>796</v>
      </c>
      <c r="G1265" s="505" t="s">
        <v>1826</v>
      </c>
    </row>
    <row r="1266" spans="1:7" s="501" customFormat="1" ht="19.149999999999999" customHeight="1" x14ac:dyDescent="0.35">
      <c r="A1266" s="504" t="s">
        <v>272</v>
      </c>
      <c r="B1266" s="504" t="s">
        <v>272</v>
      </c>
      <c r="C1266" s="504" t="s">
        <v>272</v>
      </c>
      <c r="D1266" s="504" t="s">
        <v>272</v>
      </c>
      <c r="E1266" s="504" t="s">
        <v>897</v>
      </c>
      <c r="F1266" s="504" t="s">
        <v>272</v>
      </c>
      <c r="G1266" s="505" t="s">
        <v>1781</v>
      </c>
    </row>
    <row r="1267" spans="1:7" s="501" customFormat="1" ht="19.149999999999999" customHeight="1" x14ac:dyDescent="0.35">
      <c r="A1267" s="504" t="s">
        <v>272</v>
      </c>
      <c r="B1267" s="504" t="s">
        <v>272</v>
      </c>
      <c r="C1267" s="504" t="s">
        <v>272</v>
      </c>
      <c r="D1267" s="504" t="s">
        <v>272</v>
      </c>
      <c r="E1267" s="504" t="s">
        <v>272</v>
      </c>
      <c r="F1267" s="504" t="s">
        <v>899</v>
      </c>
      <c r="G1267" s="505" t="s">
        <v>1781</v>
      </c>
    </row>
    <row r="1268" spans="1:7" s="501" customFormat="1" ht="19.149999999999999" customHeight="1" x14ac:dyDescent="0.35">
      <c r="A1268" s="504" t="s">
        <v>272</v>
      </c>
      <c r="B1268" s="504" t="s">
        <v>272</v>
      </c>
      <c r="C1268" s="504" t="s">
        <v>272</v>
      </c>
      <c r="D1268" s="504" t="s">
        <v>272</v>
      </c>
      <c r="E1268" s="504" t="s">
        <v>806</v>
      </c>
      <c r="F1268" s="504" t="s">
        <v>272</v>
      </c>
      <c r="G1268" s="505" t="s">
        <v>1827</v>
      </c>
    </row>
    <row r="1269" spans="1:7" s="501" customFormat="1" ht="19.149999999999999" customHeight="1" x14ac:dyDescent="0.35">
      <c r="A1269" s="504" t="s">
        <v>272</v>
      </c>
      <c r="B1269" s="504" t="s">
        <v>272</v>
      </c>
      <c r="C1269" s="504" t="s">
        <v>272</v>
      </c>
      <c r="D1269" s="504" t="s">
        <v>272</v>
      </c>
      <c r="E1269" s="504" t="s">
        <v>272</v>
      </c>
      <c r="F1269" s="504" t="s">
        <v>812</v>
      </c>
      <c r="G1269" s="505" t="s">
        <v>1827</v>
      </c>
    </row>
    <row r="1270" spans="1:7" s="501" customFormat="1" ht="19.149999999999999" customHeight="1" x14ac:dyDescent="0.35">
      <c r="A1270" s="504" t="s">
        <v>272</v>
      </c>
      <c r="B1270" s="504" t="s">
        <v>272</v>
      </c>
      <c r="C1270" s="504" t="s">
        <v>272</v>
      </c>
      <c r="D1270" s="504" t="s">
        <v>272</v>
      </c>
      <c r="E1270" s="504" t="s">
        <v>826</v>
      </c>
      <c r="F1270" s="504" t="s">
        <v>272</v>
      </c>
      <c r="G1270" s="505" t="s">
        <v>1828</v>
      </c>
    </row>
    <row r="1271" spans="1:7" s="501" customFormat="1" ht="19.149999999999999" customHeight="1" x14ac:dyDescent="0.35">
      <c r="A1271" s="504" t="s">
        <v>272</v>
      </c>
      <c r="B1271" s="504" t="s">
        <v>272</v>
      </c>
      <c r="C1271" s="504" t="s">
        <v>272</v>
      </c>
      <c r="D1271" s="504" t="s">
        <v>272</v>
      </c>
      <c r="E1271" s="504" t="s">
        <v>272</v>
      </c>
      <c r="F1271" s="504" t="s">
        <v>830</v>
      </c>
      <c r="G1271" s="505" t="s">
        <v>1829</v>
      </c>
    </row>
    <row r="1272" spans="1:7" s="501" customFormat="1" ht="19.149999999999999" customHeight="1" x14ac:dyDescent="0.35">
      <c r="A1272" s="504" t="s">
        <v>272</v>
      </c>
      <c r="B1272" s="504" t="s">
        <v>272</v>
      </c>
      <c r="C1272" s="504" t="s">
        <v>272</v>
      </c>
      <c r="D1272" s="504" t="s">
        <v>272</v>
      </c>
      <c r="E1272" s="504" t="s">
        <v>272</v>
      </c>
      <c r="F1272" s="504" t="s">
        <v>832</v>
      </c>
      <c r="G1272" s="505" t="s">
        <v>1830</v>
      </c>
    </row>
    <row r="1273" spans="1:7" s="501" customFormat="1" ht="19.149999999999999" customHeight="1" x14ac:dyDescent="0.35">
      <c r="A1273" s="504" t="s">
        <v>272</v>
      </c>
      <c r="B1273" s="504" t="s">
        <v>272</v>
      </c>
      <c r="C1273" s="504" t="s">
        <v>272</v>
      </c>
      <c r="D1273" s="504" t="s">
        <v>272</v>
      </c>
      <c r="E1273" s="504" t="s">
        <v>834</v>
      </c>
      <c r="F1273" s="504" t="s">
        <v>272</v>
      </c>
      <c r="G1273" s="505" t="s">
        <v>1831</v>
      </c>
    </row>
    <row r="1274" spans="1:7" s="501" customFormat="1" ht="19.149999999999999" customHeight="1" x14ac:dyDescent="0.35">
      <c r="A1274" s="504" t="s">
        <v>272</v>
      </c>
      <c r="B1274" s="504" t="s">
        <v>272</v>
      </c>
      <c r="C1274" s="504" t="s">
        <v>272</v>
      </c>
      <c r="D1274" s="504" t="s">
        <v>272</v>
      </c>
      <c r="E1274" s="504" t="s">
        <v>272</v>
      </c>
      <c r="F1274" s="504" t="s">
        <v>836</v>
      </c>
      <c r="G1274" s="505" t="s">
        <v>1832</v>
      </c>
    </row>
    <row r="1275" spans="1:7" s="501" customFormat="1" ht="19.149999999999999" customHeight="1" x14ac:dyDescent="0.35">
      <c r="A1275" s="504" t="s">
        <v>272</v>
      </c>
      <c r="B1275" s="504" t="s">
        <v>272</v>
      </c>
      <c r="C1275" s="504" t="s">
        <v>272</v>
      </c>
      <c r="D1275" s="504" t="s">
        <v>272</v>
      </c>
      <c r="E1275" s="504" t="s">
        <v>272</v>
      </c>
      <c r="F1275" s="504" t="s">
        <v>840</v>
      </c>
      <c r="G1275" s="505" t="s">
        <v>1833</v>
      </c>
    </row>
    <row r="1276" spans="1:7" s="501" customFormat="1" ht="19.149999999999999" customHeight="1" x14ac:dyDescent="0.35">
      <c r="A1276" s="504" t="s">
        <v>272</v>
      </c>
      <c r="B1276" s="504" t="s">
        <v>272</v>
      </c>
      <c r="C1276" s="504" t="s">
        <v>272</v>
      </c>
      <c r="D1276" s="504" t="s">
        <v>272</v>
      </c>
      <c r="E1276" s="504" t="s">
        <v>272</v>
      </c>
      <c r="F1276" s="504" t="s">
        <v>842</v>
      </c>
      <c r="G1276" s="505" t="s">
        <v>1834</v>
      </c>
    </row>
    <row r="1277" spans="1:7" s="501" customFormat="1" ht="19.149999999999999" customHeight="1" x14ac:dyDescent="0.35">
      <c r="A1277" s="504" t="s">
        <v>272</v>
      </c>
      <c r="B1277" s="504" t="s">
        <v>1835</v>
      </c>
      <c r="C1277" s="504" t="s">
        <v>272</v>
      </c>
      <c r="D1277" s="504" t="s">
        <v>272</v>
      </c>
      <c r="E1277" s="504" t="s">
        <v>272</v>
      </c>
      <c r="F1277" s="504" t="s">
        <v>272</v>
      </c>
      <c r="G1277" s="505" t="s">
        <v>1836</v>
      </c>
    </row>
    <row r="1278" spans="1:7" s="501" customFormat="1" ht="19.149999999999999" customHeight="1" x14ac:dyDescent="0.35">
      <c r="A1278" s="504" t="s">
        <v>272</v>
      </c>
      <c r="B1278" s="504" t="s">
        <v>272</v>
      </c>
      <c r="C1278" s="504" t="s">
        <v>724</v>
      </c>
      <c r="D1278" s="504" t="s">
        <v>272</v>
      </c>
      <c r="E1278" s="504" t="s">
        <v>272</v>
      </c>
      <c r="F1278" s="504" t="s">
        <v>272</v>
      </c>
      <c r="G1278" s="505" t="s">
        <v>1836</v>
      </c>
    </row>
    <row r="1279" spans="1:7" s="501" customFormat="1" ht="19.149999999999999" customHeight="1" x14ac:dyDescent="0.35">
      <c r="A1279" s="504" t="s">
        <v>272</v>
      </c>
      <c r="B1279" s="504" t="s">
        <v>272</v>
      </c>
      <c r="C1279" s="504" t="s">
        <v>272</v>
      </c>
      <c r="D1279" s="504" t="s">
        <v>1813</v>
      </c>
      <c r="E1279" s="504" t="s">
        <v>272</v>
      </c>
      <c r="F1279" s="504" t="s">
        <v>272</v>
      </c>
      <c r="G1279" s="505" t="s">
        <v>1836</v>
      </c>
    </row>
    <row r="1280" spans="1:7" s="501" customFormat="1" ht="19.149999999999999" customHeight="1" x14ac:dyDescent="0.35">
      <c r="A1280" s="504" t="s">
        <v>272</v>
      </c>
      <c r="B1280" s="504" t="s">
        <v>272</v>
      </c>
      <c r="C1280" s="504" t="s">
        <v>272</v>
      </c>
      <c r="D1280" s="504" t="s">
        <v>272</v>
      </c>
      <c r="E1280" s="504" t="s">
        <v>760</v>
      </c>
      <c r="F1280" s="504" t="s">
        <v>272</v>
      </c>
      <c r="G1280" s="505" t="s">
        <v>1837</v>
      </c>
    </row>
    <row r="1281" spans="1:7" s="501" customFormat="1" ht="19.149999999999999" customHeight="1" x14ac:dyDescent="0.35">
      <c r="A1281" s="504" t="s">
        <v>272</v>
      </c>
      <c r="B1281" s="504" t="s">
        <v>272</v>
      </c>
      <c r="C1281" s="504" t="s">
        <v>272</v>
      </c>
      <c r="D1281" s="504" t="s">
        <v>272</v>
      </c>
      <c r="E1281" s="504" t="s">
        <v>272</v>
      </c>
      <c r="F1281" s="504" t="s">
        <v>764</v>
      </c>
      <c r="G1281" s="505" t="s">
        <v>1837</v>
      </c>
    </row>
    <row r="1282" spans="1:7" s="501" customFormat="1" ht="19.149999999999999" customHeight="1" x14ac:dyDescent="0.35">
      <c r="A1282" s="504" t="s">
        <v>272</v>
      </c>
      <c r="B1282" s="504" t="s">
        <v>272</v>
      </c>
      <c r="C1282" s="504" t="s">
        <v>272</v>
      </c>
      <c r="D1282" s="504" t="s">
        <v>272</v>
      </c>
      <c r="E1282" s="504" t="s">
        <v>774</v>
      </c>
      <c r="F1282" s="504" t="s">
        <v>272</v>
      </c>
      <c r="G1282" s="505" t="s">
        <v>1838</v>
      </c>
    </row>
    <row r="1283" spans="1:7" s="501" customFormat="1" ht="19.149999999999999" customHeight="1" x14ac:dyDescent="0.35">
      <c r="A1283" s="504" t="s">
        <v>272</v>
      </c>
      <c r="B1283" s="504" t="s">
        <v>272</v>
      </c>
      <c r="C1283" s="504" t="s">
        <v>272</v>
      </c>
      <c r="D1283" s="504" t="s">
        <v>272</v>
      </c>
      <c r="E1283" s="504" t="s">
        <v>272</v>
      </c>
      <c r="F1283" s="504" t="s">
        <v>776</v>
      </c>
      <c r="G1283" s="505" t="s">
        <v>1838</v>
      </c>
    </row>
    <row r="1284" spans="1:7" s="501" customFormat="1" ht="19.149999999999999" customHeight="1" x14ac:dyDescent="0.35">
      <c r="A1284" s="504" t="s">
        <v>272</v>
      </c>
      <c r="B1284" s="504" t="s">
        <v>272</v>
      </c>
      <c r="C1284" s="504" t="s">
        <v>272</v>
      </c>
      <c r="D1284" s="504" t="s">
        <v>272</v>
      </c>
      <c r="E1284" s="504" t="s">
        <v>794</v>
      </c>
      <c r="F1284" s="504" t="s">
        <v>272</v>
      </c>
      <c r="G1284" s="505" t="s">
        <v>1839</v>
      </c>
    </row>
    <row r="1285" spans="1:7" s="501" customFormat="1" ht="19.149999999999999" customHeight="1" x14ac:dyDescent="0.35">
      <c r="A1285" s="504" t="s">
        <v>272</v>
      </c>
      <c r="B1285" s="504" t="s">
        <v>272</v>
      </c>
      <c r="C1285" s="504" t="s">
        <v>272</v>
      </c>
      <c r="D1285" s="504" t="s">
        <v>272</v>
      </c>
      <c r="E1285" s="504" t="s">
        <v>272</v>
      </c>
      <c r="F1285" s="504" t="s">
        <v>853</v>
      </c>
      <c r="G1285" s="505" t="s">
        <v>1840</v>
      </c>
    </row>
    <row r="1286" spans="1:7" s="501" customFormat="1" ht="19.149999999999999" customHeight="1" x14ac:dyDescent="0.35">
      <c r="A1286" s="504" t="s">
        <v>272</v>
      </c>
      <c r="B1286" s="504" t="s">
        <v>272</v>
      </c>
      <c r="C1286" s="504" t="s">
        <v>272</v>
      </c>
      <c r="D1286" s="504" t="s">
        <v>272</v>
      </c>
      <c r="E1286" s="504" t="s">
        <v>272</v>
      </c>
      <c r="F1286" s="504" t="s">
        <v>796</v>
      </c>
      <c r="G1286" s="505" t="s">
        <v>1841</v>
      </c>
    </row>
    <row r="1287" spans="1:7" s="501" customFormat="1" ht="19.149999999999999" customHeight="1" x14ac:dyDescent="0.35">
      <c r="A1287" s="504" t="s">
        <v>272</v>
      </c>
      <c r="B1287" s="504" t="s">
        <v>272</v>
      </c>
      <c r="C1287" s="504" t="s">
        <v>272</v>
      </c>
      <c r="D1287" s="504" t="s">
        <v>272</v>
      </c>
      <c r="E1287" s="504" t="s">
        <v>272</v>
      </c>
      <c r="F1287" s="504" t="s">
        <v>798</v>
      </c>
      <c r="G1287" s="505" t="s">
        <v>1842</v>
      </c>
    </row>
    <row r="1288" spans="1:7" s="501" customFormat="1" ht="19.149999999999999" customHeight="1" x14ac:dyDescent="0.35">
      <c r="A1288" s="504" t="s">
        <v>272</v>
      </c>
      <c r="B1288" s="504" t="s">
        <v>272</v>
      </c>
      <c r="C1288" s="504" t="s">
        <v>272</v>
      </c>
      <c r="D1288" s="504" t="s">
        <v>272</v>
      </c>
      <c r="E1288" s="504" t="s">
        <v>800</v>
      </c>
      <c r="F1288" s="504" t="s">
        <v>272</v>
      </c>
      <c r="G1288" s="505" t="s">
        <v>1322</v>
      </c>
    </row>
    <row r="1289" spans="1:7" s="501" customFormat="1" ht="19.149999999999999" customHeight="1" x14ac:dyDescent="0.35">
      <c r="A1289" s="504" t="s">
        <v>272</v>
      </c>
      <c r="B1289" s="504" t="s">
        <v>272</v>
      </c>
      <c r="C1289" s="504" t="s">
        <v>272</v>
      </c>
      <c r="D1289" s="504" t="s">
        <v>272</v>
      </c>
      <c r="E1289" s="504" t="s">
        <v>272</v>
      </c>
      <c r="F1289" s="504" t="s">
        <v>802</v>
      </c>
      <c r="G1289" s="505" t="s">
        <v>1322</v>
      </c>
    </row>
    <row r="1290" spans="1:7" s="501" customFormat="1" ht="19.149999999999999" customHeight="1" x14ac:dyDescent="0.35">
      <c r="A1290" s="504" t="s">
        <v>272</v>
      </c>
      <c r="B1290" s="504" t="s">
        <v>272</v>
      </c>
      <c r="C1290" s="504" t="s">
        <v>272</v>
      </c>
      <c r="D1290" s="504" t="s">
        <v>272</v>
      </c>
      <c r="E1290" s="504" t="s">
        <v>826</v>
      </c>
      <c r="F1290" s="504" t="s">
        <v>272</v>
      </c>
      <c r="G1290" s="505" t="s">
        <v>1843</v>
      </c>
    </row>
    <row r="1291" spans="1:7" s="501" customFormat="1" ht="19.149999999999999" customHeight="1" x14ac:dyDescent="0.35">
      <c r="A1291" s="504" t="s">
        <v>272</v>
      </c>
      <c r="B1291" s="504" t="s">
        <v>272</v>
      </c>
      <c r="C1291" s="504" t="s">
        <v>272</v>
      </c>
      <c r="D1291" s="504" t="s">
        <v>272</v>
      </c>
      <c r="E1291" s="504" t="s">
        <v>272</v>
      </c>
      <c r="F1291" s="504" t="s">
        <v>832</v>
      </c>
      <c r="G1291" s="505" t="s">
        <v>1843</v>
      </c>
    </row>
    <row r="1292" spans="1:7" s="501" customFormat="1" ht="19.149999999999999" customHeight="1" x14ac:dyDescent="0.35">
      <c r="A1292" s="504" t="s">
        <v>272</v>
      </c>
      <c r="B1292" s="504" t="s">
        <v>1844</v>
      </c>
      <c r="C1292" s="504" t="s">
        <v>272</v>
      </c>
      <c r="D1292" s="504" t="s">
        <v>272</v>
      </c>
      <c r="E1292" s="504" t="s">
        <v>272</v>
      </c>
      <c r="F1292" s="504" t="s">
        <v>272</v>
      </c>
      <c r="G1292" s="505" t="s">
        <v>1845</v>
      </c>
    </row>
    <row r="1293" spans="1:7" s="501" customFormat="1" ht="19.149999999999999" customHeight="1" x14ac:dyDescent="0.35">
      <c r="A1293" s="504" t="s">
        <v>272</v>
      </c>
      <c r="B1293" s="504" t="s">
        <v>272</v>
      </c>
      <c r="C1293" s="504" t="s">
        <v>724</v>
      </c>
      <c r="D1293" s="504" t="s">
        <v>272</v>
      </c>
      <c r="E1293" s="504" t="s">
        <v>272</v>
      </c>
      <c r="F1293" s="504" t="s">
        <v>272</v>
      </c>
      <c r="G1293" s="505" t="s">
        <v>1845</v>
      </c>
    </row>
    <row r="1294" spans="1:7" s="501" customFormat="1" ht="19.149999999999999" customHeight="1" x14ac:dyDescent="0.35">
      <c r="A1294" s="504" t="s">
        <v>272</v>
      </c>
      <c r="B1294" s="504" t="s">
        <v>272</v>
      </c>
      <c r="C1294" s="504" t="s">
        <v>272</v>
      </c>
      <c r="D1294" s="504" t="s">
        <v>1813</v>
      </c>
      <c r="E1294" s="504" t="s">
        <v>272</v>
      </c>
      <c r="F1294" s="504" t="s">
        <v>272</v>
      </c>
      <c r="G1294" s="505" t="s">
        <v>1845</v>
      </c>
    </row>
    <row r="1295" spans="1:7" s="501" customFormat="1" ht="19.149999999999999" customHeight="1" x14ac:dyDescent="0.35">
      <c r="A1295" s="504" t="s">
        <v>272</v>
      </c>
      <c r="B1295" s="504" t="s">
        <v>272</v>
      </c>
      <c r="C1295" s="504" t="s">
        <v>272</v>
      </c>
      <c r="D1295" s="504" t="s">
        <v>272</v>
      </c>
      <c r="E1295" s="504" t="s">
        <v>727</v>
      </c>
      <c r="F1295" s="504" t="s">
        <v>272</v>
      </c>
      <c r="G1295" s="505" t="s">
        <v>1846</v>
      </c>
    </row>
    <row r="1296" spans="1:7" s="501" customFormat="1" ht="19.149999999999999" customHeight="1" x14ac:dyDescent="0.35">
      <c r="A1296" s="504" t="s">
        <v>272</v>
      </c>
      <c r="B1296" s="504" t="s">
        <v>272</v>
      </c>
      <c r="C1296" s="504" t="s">
        <v>272</v>
      </c>
      <c r="D1296" s="504" t="s">
        <v>272</v>
      </c>
      <c r="E1296" s="504" t="s">
        <v>272</v>
      </c>
      <c r="F1296" s="504" t="s">
        <v>729</v>
      </c>
      <c r="G1296" s="505" t="s">
        <v>1846</v>
      </c>
    </row>
    <row r="1297" spans="1:7" s="501" customFormat="1" ht="19.149999999999999" customHeight="1" x14ac:dyDescent="0.35">
      <c r="A1297" s="504" t="s">
        <v>272</v>
      </c>
      <c r="B1297" s="504" t="s">
        <v>272</v>
      </c>
      <c r="C1297" s="504" t="s">
        <v>272</v>
      </c>
      <c r="D1297" s="504" t="s">
        <v>272</v>
      </c>
      <c r="E1297" s="504" t="s">
        <v>747</v>
      </c>
      <c r="F1297" s="504" t="s">
        <v>272</v>
      </c>
      <c r="G1297" s="505" t="s">
        <v>1847</v>
      </c>
    </row>
    <row r="1298" spans="1:7" s="501" customFormat="1" ht="19.149999999999999" customHeight="1" x14ac:dyDescent="0.35">
      <c r="A1298" s="504" t="s">
        <v>272</v>
      </c>
      <c r="B1298" s="504" t="s">
        <v>272</v>
      </c>
      <c r="C1298" s="504" t="s">
        <v>272</v>
      </c>
      <c r="D1298" s="504" t="s">
        <v>272</v>
      </c>
      <c r="E1298" s="504" t="s">
        <v>272</v>
      </c>
      <c r="F1298" s="504" t="s">
        <v>749</v>
      </c>
      <c r="G1298" s="505" t="s">
        <v>1847</v>
      </c>
    </row>
    <row r="1299" spans="1:7" s="501" customFormat="1" ht="19.149999999999999" customHeight="1" x14ac:dyDescent="0.35">
      <c r="A1299" s="504" t="s">
        <v>272</v>
      </c>
      <c r="B1299" s="504" t="s">
        <v>272</v>
      </c>
      <c r="C1299" s="504" t="s">
        <v>272</v>
      </c>
      <c r="D1299" s="504" t="s">
        <v>272</v>
      </c>
      <c r="E1299" s="504" t="s">
        <v>750</v>
      </c>
      <c r="F1299" s="504" t="s">
        <v>272</v>
      </c>
      <c r="G1299" s="505" t="s">
        <v>1848</v>
      </c>
    </row>
    <row r="1300" spans="1:7" s="501" customFormat="1" ht="19.149999999999999" customHeight="1" x14ac:dyDescent="0.35">
      <c r="A1300" s="504" t="s">
        <v>272</v>
      </c>
      <c r="B1300" s="504" t="s">
        <v>272</v>
      </c>
      <c r="C1300" s="504" t="s">
        <v>272</v>
      </c>
      <c r="D1300" s="504" t="s">
        <v>272</v>
      </c>
      <c r="E1300" s="504" t="s">
        <v>272</v>
      </c>
      <c r="F1300" s="504" t="s">
        <v>752</v>
      </c>
      <c r="G1300" s="505" t="s">
        <v>1849</v>
      </c>
    </row>
    <row r="1301" spans="1:7" s="501" customFormat="1" ht="19.149999999999999" customHeight="1" x14ac:dyDescent="0.35">
      <c r="A1301" s="504" t="s">
        <v>272</v>
      </c>
      <c r="B1301" s="504" t="s">
        <v>272</v>
      </c>
      <c r="C1301" s="504" t="s">
        <v>272</v>
      </c>
      <c r="D1301" s="504" t="s">
        <v>272</v>
      </c>
      <c r="E1301" s="504" t="s">
        <v>272</v>
      </c>
      <c r="F1301" s="504" t="s">
        <v>754</v>
      </c>
      <c r="G1301" s="505" t="s">
        <v>1850</v>
      </c>
    </row>
    <row r="1302" spans="1:7" s="501" customFormat="1" ht="19.149999999999999" customHeight="1" x14ac:dyDescent="0.35">
      <c r="A1302" s="504" t="s">
        <v>272</v>
      </c>
      <c r="B1302" s="504" t="s">
        <v>272</v>
      </c>
      <c r="C1302" s="504" t="s">
        <v>272</v>
      </c>
      <c r="D1302" s="504" t="s">
        <v>272</v>
      </c>
      <c r="E1302" s="504" t="s">
        <v>272</v>
      </c>
      <c r="F1302" s="504" t="s">
        <v>756</v>
      </c>
      <c r="G1302" s="505" t="s">
        <v>1851</v>
      </c>
    </row>
    <row r="1303" spans="1:7" s="501" customFormat="1" ht="19.149999999999999" customHeight="1" x14ac:dyDescent="0.35">
      <c r="A1303" s="504" t="s">
        <v>272</v>
      </c>
      <c r="B1303" s="504" t="s">
        <v>272</v>
      </c>
      <c r="C1303" s="504" t="s">
        <v>272</v>
      </c>
      <c r="D1303" s="504" t="s">
        <v>272</v>
      </c>
      <c r="E1303" s="504" t="s">
        <v>760</v>
      </c>
      <c r="F1303" s="504" t="s">
        <v>272</v>
      </c>
      <c r="G1303" s="505" t="s">
        <v>1852</v>
      </c>
    </row>
    <row r="1304" spans="1:7" s="501" customFormat="1" ht="19.149999999999999" customHeight="1" x14ac:dyDescent="0.35">
      <c r="A1304" s="504" t="s">
        <v>272</v>
      </c>
      <c r="B1304" s="504" t="s">
        <v>272</v>
      </c>
      <c r="C1304" s="504" t="s">
        <v>272</v>
      </c>
      <c r="D1304" s="504" t="s">
        <v>272</v>
      </c>
      <c r="E1304" s="504" t="s">
        <v>272</v>
      </c>
      <c r="F1304" s="504" t="s">
        <v>764</v>
      </c>
      <c r="G1304" s="505" t="s">
        <v>1852</v>
      </c>
    </row>
    <row r="1305" spans="1:7" s="501" customFormat="1" ht="19.149999999999999" customHeight="1" x14ac:dyDescent="0.35">
      <c r="A1305" s="504" t="s">
        <v>272</v>
      </c>
      <c r="B1305" s="504" t="s">
        <v>272</v>
      </c>
      <c r="C1305" s="504" t="s">
        <v>272</v>
      </c>
      <c r="D1305" s="504" t="s">
        <v>272</v>
      </c>
      <c r="E1305" s="504" t="s">
        <v>774</v>
      </c>
      <c r="F1305" s="504" t="s">
        <v>272</v>
      </c>
      <c r="G1305" s="505" t="s">
        <v>1853</v>
      </c>
    </row>
    <row r="1306" spans="1:7" s="501" customFormat="1" ht="19.149999999999999" customHeight="1" x14ac:dyDescent="0.35">
      <c r="A1306" s="504" t="s">
        <v>272</v>
      </c>
      <c r="B1306" s="504" t="s">
        <v>272</v>
      </c>
      <c r="C1306" s="504" t="s">
        <v>272</v>
      </c>
      <c r="D1306" s="504" t="s">
        <v>272</v>
      </c>
      <c r="E1306" s="504" t="s">
        <v>272</v>
      </c>
      <c r="F1306" s="504" t="s">
        <v>776</v>
      </c>
      <c r="G1306" s="505" t="s">
        <v>1854</v>
      </c>
    </row>
    <row r="1307" spans="1:7" s="501" customFormat="1" ht="19.149999999999999" customHeight="1" x14ac:dyDescent="0.35">
      <c r="A1307" s="504" t="s">
        <v>272</v>
      </c>
      <c r="B1307" s="504" t="s">
        <v>272</v>
      </c>
      <c r="C1307" s="504" t="s">
        <v>272</v>
      </c>
      <c r="D1307" s="504" t="s">
        <v>272</v>
      </c>
      <c r="E1307" s="504" t="s">
        <v>272</v>
      </c>
      <c r="F1307" s="504" t="s">
        <v>778</v>
      </c>
      <c r="G1307" s="505" t="s">
        <v>1855</v>
      </c>
    </row>
    <row r="1308" spans="1:7" s="501" customFormat="1" ht="19.149999999999999" customHeight="1" x14ac:dyDescent="0.35">
      <c r="A1308" s="504" t="s">
        <v>272</v>
      </c>
      <c r="B1308" s="504" t="s">
        <v>272</v>
      </c>
      <c r="C1308" s="504" t="s">
        <v>272</v>
      </c>
      <c r="D1308" s="504" t="s">
        <v>272</v>
      </c>
      <c r="E1308" s="504" t="s">
        <v>272</v>
      </c>
      <c r="F1308" s="504" t="s">
        <v>780</v>
      </c>
      <c r="G1308" s="505" t="s">
        <v>1856</v>
      </c>
    </row>
    <row r="1309" spans="1:7" s="501" customFormat="1" ht="19.149999999999999" customHeight="1" x14ac:dyDescent="0.35">
      <c r="A1309" s="504" t="s">
        <v>272</v>
      </c>
      <c r="B1309" s="504" t="s">
        <v>272</v>
      </c>
      <c r="C1309" s="504" t="s">
        <v>272</v>
      </c>
      <c r="D1309" s="504" t="s">
        <v>272</v>
      </c>
      <c r="E1309" s="504" t="s">
        <v>782</v>
      </c>
      <c r="F1309" s="504" t="s">
        <v>272</v>
      </c>
      <c r="G1309" s="505" t="s">
        <v>1857</v>
      </c>
    </row>
    <row r="1310" spans="1:7" s="501" customFormat="1" ht="19.149999999999999" customHeight="1" x14ac:dyDescent="0.35">
      <c r="A1310" s="504" t="s">
        <v>272</v>
      </c>
      <c r="B1310" s="504" t="s">
        <v>272</v>
      </c>
      <c r="C1310" s="504" t="s">
        <v>272</v>
      </c>
      <c r="D1310" s="504" t="s">
        <v>272</v>
      </c>
      <c r="E1310" s="504" t="s">
        <v>272</v>
      </c>
      <c r="F1310" s="504" t="s">
        <v>786</v>
      </c>
      <c r="G1310" s="505" t="s">
        <v>1857</v>
      </c>
    </row>
    <row r="1311" spans="1:7" s="501" customFormat="1" ht="19.149999999999999" customHeight="1" x14ac:dyDescent="0.35">
      <c r="A1311" s="504" t="s">
        <v>272</v>
      </c>
      <c r="B1311" s="504" t="s">
        <v>272</v>
      </c>
      <c r="C1311" s="504" t="s">
        <v>272</v>
      </c>
      <c r="D1311" s="504" t="s">
        <v>272</v>
      </c>
      <c r="E1311" s="504" t="s">
        <v>794</v>
      </c>
      <c r="F1311" s="504" t="s">
        <v>272</v>
      </c>
      <c r="G1311" s="505" t="s">
        <v>1858</v>
      </c>
    </row>
    <row r="1312" spans="1:7" s="501" customFormat="1" ht="19.149999999999999" customHeight="1" x14ac:dyDescent="0.35">
      <c r="A1312" s="504" t="s">
        <v>272</v>
      </c>
      <c r="B1312" s="504" t="s">
        <v>272</v>
      </c>
      <c r="C1312" s="504" t="s">
        <v>272</v>
      </c>
      <c r="D1312" s="504" t="s">
        <v>272</v>
      </c>
      <c r="E1312" s="504" t="s">
        <v>272</v>
      </c>
      <c r="F1312" s="504" t="s">
        <v>796</v>
      </c>
      <c r="G1312" s="505" t="s">
        <v>1859</v>
      </c>
    </row>
    <row r="1313" spans="1:7" s="501" customFormat="1" ht="19.149999999999999" customHeight="1" x14ac:dyDescent="0.35">
      <c r="A1313" s="504" t="s">
        <v>272</v>
      </c>
      <c r="B1313" s="504" t="s">
        <v>272</v>
      </c>
      <c r="C1313" s="504" t="s">
        <v>272</v>
      </c>
      <c r="D1313" s="504" t="s">
        <v>272</v>
      </c>
      <c r="E1313" s="504" t="s">
        <v>272</v>
      </c>
      <c r="F1313" s="504" t="s">
        <v>798</v>
      </c>
      <c r="G1313" s="505" t="s">
        <v>1860</v>
      </c>
    </row>
    <row r="1314" spans="1:7" s="501" customFormat="1" ht="19.149999999999999" customHeight="1" x14ac:dyDescent="0.35">
      <c r="A1314" s="504" t="s">
        <v>272</v>
      </c>
      <c r="B1314" s="504" t="s">
        <v>272</v>
      </c>
      <c r="C1314" s="504" t="s">
        <v>272</v>
      </c>
      <c r="D1314" s="504" t="s">
        <v>272</v>
      </c>
      <c r="E1314" s="504" t="s">
        <v>897</v>
      </c>
      <c r="F1314" s="504" t="s">
        <v>272</v>
      </c>
      <c r="G1314" s="505" t="s">
        <v>1861</v>
      </c>
    </row>
    <row r="1315" spans="1:7" s="501" customFormat="1" ht="19.149999999999999" customHeight="1" x14ac:dyDescent="0.35">
      <c r="A1315" s="504" t="s">
        <v>272</v>
      </c>
      <c r="B1315" s="504" t="s">
        <v>272</v>
      </c>
      <c r="C1315" s="504" t="s">
        <v>272</v>
      </c>
      <c r="D1315" s="504" t="s">
        <v>272</v>
      </c>
      <c r="E1315" s="504" t="s">
        <v>272</v>
      </c>
      <c r="F1315" s="504" t="s">
        <v>899</v>
      </c>
      <c r="G1315" s="505" t="s">
        <v>1861</v>
      </c>
    </row>
    <row r="1316" spans="1:7" s="501" customFormat="1" ht="19.149999999999999" customHeight="1" x14ac:dyDescent="0.35">
      <c r="A1316" s="504" t="s">
        <v>272</v>
      </c>
      <c r="B1316" s="504" t="s">
        <v>272</v>
      </c>
      <c r="C1316" s="504" t="s">
        <v>272</v>
      </c>
      <c r="D1316" s="504" t="s">
        <v>272</v>
      </c>
      <c r="E1316" s="504" t="s">
        <v>806</v>
      </c>
      <c r="F1316" s="504" t="s">
        <v>272</v>
      </c>
      <c r="G1316" s="505" t="s">
        <v>1862</v>
      </c>
    </row>
    <row r="1317" spans="1:7" s="501" customFormat="1" ht="19.149999999999999" customHeight="1" x14ac:dyDescent="0.35">
      <c r="A1317" s="504" t="s">
        <v>272</v>
      </c>
      <c r="B1317" s="504" t="s">
        <v>272</v>
      </c>
      <c r="C1317" s="504" t="s">
        <v>272</v>
      </c>
      <c r="D1317" s="504" t="s">
        <v>272</v>
      </c>
      <c r="E1317" s="504" t="s">
        <v>272</v>
      </c>
      <c r="F1317" s="504" t="s">
        <v>812</v>
      </c>
      <c r="G1317" s="505" t="s">
        <v>1862</v>
      </c>
    </row>
    <row r="1318" spans="1:7" s="501" customFormat="1" ht="19.149999999999999" customHeight="1" x14ac:dyDescent="0.35">
      <c r="A1318" s="504" t="s">
        <v>272</v>
      </c>
      <c r="B1318" s="504" t="s">
        <v>272</v>
      </c>
      <c r="C1318" s="504" t="s">
        <v>272</v>
      </c>
      <c r="D1318" s="504" t="s">
        <v>272</v>
      </c>
      <c r="E1318" s="504" t="s">
        <v>826</v>
      </c>
      <c r="F1318" s="504" t="s">
        <v>272</v>
      </c>
      <c r="G1318" s="505" t="s">
        <v>1863</v>
      </c>
    </row>
    <row r="1319" spans="1:7" s="501" customFormat="1" ht="19.149999999999999" customHeight="1" x14ac:dyDescent="0.35">
      <c r="A1319" s="504" t="s">
        <v>272</v>
      </c>
      <c r="B1319" s="504" t="s">
        <v>272</v>
      </c>
      <c r="C1319" s="504" t="s">
        <v>272</v>
      </c>
      <c r="D1319" s="504" t="s">
        <v>272</v>
      </c>
      <c r="E1319" s="504" t="s">
        <v>272</v>
      </c>
      <c r="F1319" s="504" t="s">
        <v>860</v>
      </c>
      <c r="G1319" s="505" t="s">
        <v>1863</v>
      </c>
    </row>
    <row r="1320" spans="1:7" s="501" customFormat="1" ht="19.149999999999999" customHeight="1" x14ac:dyDescent="0.35">
      <c r="A1320" s="504" t="s">
        <v>272</v>
      </c>
      <c r="B1320" s="504" t="s">
        <v>272</v>
      </c>
      <c r="C1320" s="504" t="s">
        <v>272</v>
      </c>
      <c r="D1320" s="504" t="s">
        <v>272</v>
      </c>
      <c r="E1320" s="504" t="s">
        <v>834</v>
      </c>
      <c r="F1320" s="504" t="s">
        <v>272</v>
      </c>
      <c r="G1320" s="505" t="s">
        <v>1864</v>
      </c>
    </row>
    <row r="1321" spans="1:7" s="501" customFormat="1" ht="19.149999999999999" customHeight="1" x14ac:dyDescent="0.35">
      <c r="A1321" s="504" t="s">
        <v>272</v>
      </c>
      <c r="B1321" s="504" t="s">
        <v>272</v>
      </c>
      <c r="C1321" s="504" t="s">
        <v>272</v>
      </c>
      <c r="D1321" s="504" t="s">
        <v>272</v>
      </c>
      <c r="E1321" s="504" t="s">
        <v>272</v>
      </c>
      <c r="F1321" s="504" t="s">
        <v>842</v>
      </c>
      <c r="G1321" s="505" t="s">
        <v>1864</v>
      </c>
    </row>
    <row r="1322" spans="1:7" s="501" customFormat="1" ht="19.149999999999999" customHeight="1" x14ac:dyDescent="0.35">
      <c r="A1322" s="504" t="s">
        <v>272</v>
      </c>
      <c r="B1322" s="504" t="s">
        <v>1865</v>
      </c>
      <c r="C1322" s="504" t="s">
        <v>272</v>
      </c>
      <c r="D1322" s="504" t="s">
        <v>272</v>
      </c>
      <c r="E1322" s="504" t="s">
        <v>272</v>
      </c>
      <c r="F1322" s="504" t="s">
        <v>272</v>
      </c>
      <c r="G1322" s="505" t="s">
        <v>1852</v>
      </c>
    </row>
    <row r="1323" spans="1:7" s="501" customFormat="1" ht="19.149999999999999" customHeight="1" x14ac:dyDescent="0.35">
      <c r="A1323" s="504" t="s">
        <v>272</v>
      </c>
      <c r="B1323" s="504" t="s">
        <v>272</v>
      </c>
      <c r="C1323" s="504" t="s">
        <v>724</v>
      </c>
      <c r="D1323" s="504" t="s">
        <v>272</v>
      </c>
      <c r="E1323" s="504" t="s">
        <v>272</v>
      </c>
      <c r="F1323" s="504" t="s">
        <v>272</v>
      </c>
      <c r="G1323" s="505" t="s">
        <v>1852</v>
      </c>
    </row>
    <row r="1324" spans="1:7" s="501" customFormat="1" ht="19.149999999999999" customHeight="1" x14ac:dyDescent="0.35">
      <c r="A1324" s="504" t="s">
        <v>272</v>
      </c>
      <c r="B1324" s="504" t="s">
        <v>272</v>
      </c>
      <c r="C1324" s="504" t="s">
        <v>272</v>
      </c>
      <c r="D1324" s="504" t="s">
        <v>1813</v>
      </c>
      <c r="E1324" s="504" t="s">
        <v>272</v>
      </c>
      <c r="F1324" s="504" t="s">
        <v>272</v>
      </c>
      <c r="G1324" s="505" t="s">
        <v>1852</v>
      </c>
    </row>
    <row r="1325" spans="1:7" s="501" customFormat="1" ht="19.149999999999999" customHeight="1" x14ac:dyDescent="0.35">
      <c r="A1325" s="504" t="s">
        <v>272</v>
      </c>
      <c r="B1325" s="504" t="s">
        <v>272</v>
      </c>
      <c r="C1325" s="504" t="s">
        <v>272</v>
      </c>
      <c r="D1325" s="504" t="s">
        <v>272</v>
      </c>
      <c r="E1325" s="504" t="s">
        <v>760</v>
      </c>
      <c r="F1325" s="504" t="s">
        <v>272</v>
      </c>
      <c r="G1325" s="505" t="s">
        <v>1852</v>
      </c>
    </row>
    <row r="1326" spans="1:7" s="501" customFormat="1" ht="19.149999999999999" customHeight="1" x14ac:dyDescent="0.35">
      <c r="A1326" s="504" t="s">
        <v>272</v>
      </c>
      <c r="B1326" s="504" t="s">
        <v>272</v>
      </c>
      <c r="C1326" s="504" t="s">
        <v>272</v>
      </c>
      <c r="D1326" s="504" t="s">
        <v>272</v>
      </c>
      <c r="E1326" s="504" t="s">
        <v>272</v>
      </c>
      <c r="F1326" s="504" t="s">
        <v>764</v>
      </c>
      <c r="G1326" s="505" t="s">
        <v>1852</v>
      </c>
    </row>
    <row r="1327" spans="1:7" s="501" customFormat="1" ht="19.149999999999999" customHeight="1" x14ac:dyDescent="0.35">
      <c r="A1327" s="504" t="s">
        <v>272</v>
      </c>
      <c r="B1327" s="504" t="s">
        <v>1866</v>
      </c>
      <c r="C1327" s="504" t="s">
        <v>272</v>
      </c>
      <c r="D1327" s="504" t="s">
        <v>272</v>
      </c>
      <c r="E1327" s="504" t="s">
        <v>272</v>
      </c>
      <c r="F1327" s="504" t="s">
        <v>272</v>
      </c>
      <c r="G1327" s="505" t="s">
        <v>1852</v>
      </c>
    </row>
    <row r="1328" spans="1:7" s="501" customFormat="1" ht="19.149999999999999" customHeight="1" x14ac:dyDescent="0.35">
      <c r="A1328" s="504" t="s">
        <v>272</v>
      </c>
      <c r="B1328" s="504" t="s">
        <v>272</v>
      </c>
      <c r="C1328" s="504" t="s">
        <v>724</v>
      </c>
      <c r="D1328" s="504" t="s">
        <v>272</v>
      </c>
      <c r="E1328" s="504" t="s">
        <v>272</v>
      </c>
      <c r="F1328" s="504" t="s">
        <v>272</v>
      </c>
      <c r="G1328" s="505" t="s">
        <v>1852</v>
      </c>
    </row>
    <row r="1329" spans="1:7" s="501" customFormat="1" ht="19.149999999999999" customHeight="1" x14ac:dyDescent="0.35">
      <c r="A1329" s="504" t="s">
        <v>272</v>
      </c>
      <c r="B1329" s="504" t="s">
        <v>272</v>
      </c>
      <c r="C1329" s="504" t="s">
        <v>272</v>
      </c>
      <c r="D1329" s="504" t="s">
        <v>1813</v>
      </c>
      <c r="E1329" s="504" t="s">
        <v>272</v>
      </c>
      <c r="F1329" s="504" t="s">
        <v>272</v>
      </c>
      <c r="G1329" s="505" t="s">
        <v>1852</v>
      </c>
    </row>
    <row r="1330" spans="1:7" s="501" customFormat="1" ht="19.149999999999999" customHeight="1" x14ac:dyDescent="0.35">
      <c r="A1330" s="504" t="s">
        <v>272</v>
      </c>
      <c r="B1330" s="504" t="s">
        <v>272</v>
      </c>
      <c r="C1330" s="504" t="s">
        <v>272</v>
      </c>
      <c r="D1330" s="504" t="s">
        <v>272</v>
      </c>
      <c r="E1330" s="504" t="s">
        <v>760</v>
      </c>
      <c r="F1330" s="504" t="s">
        <v>272</v>
      </c>
      <c r="G1330" s="505" t="s">
        <v>1852</v>
      </c>
    </row>
    <row r="1331" spans="1:7" s="501" customFormat="1" ht="19.149999999999999" customHeight="1" x14ac:dyDescent="0.35">
      <c r="A1331" s="504" t="s">
        <v>272</v>
      </c>
      <c r="B1331" s="504" t="s">
        <v>272</v>
      </c>
      <c r="C1331" s="504" t="s">
        <v>272</v>
      </c>
      <c r="D1331" s="504" t="s">
        <v>272</v>
      </c>
      <c r="E1331" s="504" t="s">
        <v>272</v>
      </c>
      <c r="F1331" s="504" t="s">
        <v>764</v>
      </c>
      <c r="G1331" s="505" t="s">
        <v>1852</v>
      </c>
    </row>
    <row r="1332" spans="1:7" s="501" customFormat="1" ht="19.149999999999999" customHeight="1" x14ac:dyDescent="0.35">
      <c r="A1332" s="504" t="s">
        <v>272</v>
      </c>
      <c r="B1332" s="504" t="s">
        <v>1867</v>
      </c>
      <c r="C1332" s="504" t="s">
        <v>272</v>
      </c>
      <c r="D1332" s="504" t="s">
        <v>272</v>
      </c>
      <c r="E1332" s="504" t="s">
        <v>272</v>
      </c>
      <c r="F1332" s="504" t="s">
        <v>272</v>
      </c>
      <c r="G1332" s="505" t="s">
        <v>1868</v>
      </c>
    </row>
    <row r="1333" spans="1:7" s="501" customFormat="1" ht="19.149999999999999" customHeight="1" x14ac:dyDescent="0.35">
      <c r="A1333" s="504" t="s">
        <v>272</v>
      </c>
      <c r="B1333" s="504" t="s">
        <v>272</v>
      </c>
      <c r="C1333" s="504" t="s">
        <v>643</v>
      </c>
      <c r="D1333" s="504" t="s">
        <v>272</v>
      </c>
      <c r="E1333" s="504" t="s">
        <v>272</v>
      </c>
      <c r="F1333" s="504" t="s">
        <v>272</v>
      </c>
      <c r="G1333" s="505" t="s">
        <v>1869</v>
      </c>
    </row>
    <row r="1334" spans="1:7" s="501" customFormat="1" ht="19.149999999999999" customHeight="1" x14ac:dyDescent="0.35">
      <c r="A1334" s="504" t="s">
        <v>272</v>
      </c>
      <c r="B1334" s="504" t="s">
        <v>272</v>
      </c>
      <c r="C1334" s="504" t="s">
        <v>272</v>
      </c>
      <c r="D1334" s="504" t="s">
        <v>645</v>
      </c>
      <c r="E1334" s="504" t="s">
        <v>272</v>
      </c>
      <c r="F1334" s="504" t="s">
        <v>272</v>
      </c>
      <c r="G1334" s="505" t="s">
        <v>1869</v>
      </c>
    </row>
    <row r="1335" spans="1:7" s="501" customFormat="1" ht="19.149999999999999" customHeight="1" x14ac:dyDescent="0.35">
      <c r="A1335" s="504" t="s">
        <v>272</v>
      </c>
      <c r="B1335" s="504" t="s">
        <v>272</v>
      </c>
      <c r="C1335" s="504" t="s">
        <v>272</v>
      </c>
      <c r="D1335" s="504" t="s">
        <v>272</v>
      </c>
      <c r="E1335" s="504" t="s">
        <v>733</v>
      </c>
      <c r="F1335" s="504" t="s">
        <v>272</v>
      </c>
      <c r="G1335" s="505" t="s">
        <v>1870</v>
      </c>
    </row>
    <row r="1336" spans="1:7" s="501" customFormat="1" ht="19.149999999999999" customHeight="1" x14ac:dyDescent="0.35">
      <c r="A1336" s="504" t="s">
        <v>272</v>
      </c>
      <c r="B1336" s="504" t="s">
        <v>272</v>
      </c>
      <c r="C1336" s="504" t="s">
        <v>272</v>
      </c>
      <c r="D1336" s="504" t="s">
        <v>272</v>
      </c>
      <c r="E1336" s="504" t="s">
        <v>272</v>
      </c>
      <c r="F1336" s="504" t="s">
        <v>1050</v>
      </c>
      <c r="G1336" s="505" t="s">
        <v>1870</v>
      </c>
    </row>
    <row r="1337" spans="1:7" s="501" customFormat="1" ht="19.149999999999999" customHeight="1" x14ac:dyDescent="0.35">
      <c r="A1337" s="504" t="s">
        <v>272</v>
      </c>
      <c r="B1337" s="504" t="s">
        <v>272</v>
      </c>
      <c r="C1337" s="504" t="s">
        <v>272</v>
      </c>
      <c r="D1337" s="504" t="s">
        <v>272</v>
      </c>
      <c r="E1337" s="504" t="s">
        <v>766</v>
      </c>
      <c r="F1337" s="504" t="s">
        <v>272</v>
      </c>
      <c r="G1337" s="505" t="s">
        <v>1871</v>
      </c>
    </row>
    <row r="1338" spans="1:7" s="501" customFormat="1" ht="19.149999999999999" customHeight="1" x14ac:dyDescent="0.35">
      <c r="A1338" s="504" t="s">
        <v>272</v>
      </c>
      <c r="B1338" s="504" t="s">
        <v>272</v>
      </c>
      <c r="C1338" s="504" t="s">
        <v>272</v>
      </c>
      <c r="D1338" s="504" t="s">
        <v>272</v>
      </c>
      <c r="E1338" s="504" t="s">
        <v>272</v>
      </c>
      <c r="F1338" s="504" t="s">
        <v>768</v>
      </c>
      <c r="G1338" s="505" t="s">
        <v>1872</v>
      </c>
    </row>
    <row r="1339" spans="1:7" s="501" customFormat="1" ht="19.149999999999999" customHeight="1" x14ac:dyDescent="0.35">
      <c r="A1339" s="504" t="s">
        <v>272</v>
      </c>
      <c r="B1339" s="504" t="s">
        <v>272</v>
      </c>
      <c r="C1339" s="504" t="s">
        <v>272</v>
      </c>
      <c r="D1339" s="504" t="s">
        <v>272</v>
      </c>
      <c r="E1339" s="504" t="s">
        <v>272</v>
      </c>
      <c r="F1339" s="504" t="s">
        <v>770</v>
      </c>
      <c r="G1339" s="505" t="s">
        <v>1873</v>
      </c>
    </row>
    <row r="1340" spans="1:7" s="501" customFormat="1" ht="19.149999999999999" customHeight="1" x14ac:dyDescent="0.35">
      <c r="A1340" s="504" t="s">
        <v>272</v>
      </c>
      <c r="B1340" s="504" t="s">
        <v>272</v>
      </c>
      <c r="C1340" s="504" t="s">
        <v>272</v>
      </c>
      <c r="D1340" s="504" t="s">
        <v>272</v>
      </c>
      <c r="E1340" s="504" t="s">
        <v>272</v>
      </c>
      <c r="F1340" s="504" t="s">
        <v>772</v>
      </c>
      <c r="G1340" s="505" t="s">
        <v>1874</v>
      </c>
    </row>
    <row r="1341" spans="1:7" s="501" customFormat="1" ht="19.149999999999999" customHeight="1" x14ac:dyDescent="0.35">
      <c r="A1341" s="504" t="s">
        <v>272</v>
      </c>
      <c r="B1341" s="504" t="s">
        <v>272</v>
      </c>
      <c r="C1341" s="504" t="s">
        <v>272</v>
      </c>
      <c r="D1341" s="504" t="s">
        <v>272</v>
      </c>
      <c r="E1341" s="504" t="s">
        <v>774</v>
      </c>
      <c r="F1341" s="504" t="s">
        <v>272</v>
      </c>
      <c r="G1341" s="505" t="s">
        <v>1875</v>
      </c>
    </row>
    <row r="1342" spans="1:7" s="501" customFormat="1" ht="19.149999999999999" customHeight="1" x14ac:dyDescent="0.35">
      <c r="A1342" s="504" t="s">
        <v>272</v>
      </c>
      <c r="B1342" s="504" t="s">
        <v>272</v>
      </c>
      <c r="C1342" s="504" t="s">
        <v>272</v>
      </c>
      <c r="D1342" s="504" t="s">
        <v>272</v>
      </c>
      <c r="E1342" s="504" t="s">
        <v>272</v>
      </c>
      <c r="F1342" s="504" t="s">
        <v>776</v>
      </c>
      <c r="G1342" s="505" t="s">
        <v>1875</v>
      </c>
    </row>
    <row r="1343" spans="1:7" s="501" customFormat="1" ht="19.149999999999999" customHeight="1" x14ac:dyDescent="0.35">
      <c r="A1343" s="504" t="s">
        <v>272</v>
      </c>
      <c r="B1343" s="504" t="s">
        <v>272</v>
      </c>
      <c r="C1343" s="504" t="s">
        <v>272</v>
      </c>
      <c r="D1343" s="504" t="s">
        <v>272</v>
      </c>
      <c r="E1343" s="504" t="s">
        <v>897</v>
      </c>
      <c r="F1343" s="504" t="s">
        <v>272</v>
      </c>
      <c r="G1343" s="505" t="s">
        <v>1876</v>
      </c>
    </row>
    <row r="1344" spans="1:7" s="501" customFormat="1" ht="19.149999999999999" customHeight="1" x14ac:dyDescent="0.35">
      <c r="A1344" s="504" t="s">
        <v>272</v>
      </c>
      <c r="B1344" s="504" t="s">
        <v>272</v>
      </c>
      <c r="C1344" s="504" t="s">
        <v>272</v>
      </c>
      <c r="D1344" s="504" t="s">
        <v>272</v>
      </c>
      <c r="E1344" s="504" t="s">
        <v>272</v>
      </c>
      <c r="F1344" s="504" t="s">
        <v>1085</v>
      </c>
      <c r="G1344" s="505" t="s">
        <v>1877</v>
      </c>
    </row>
    <row r="1345" spans="1:7" s="501" customFormat="1" ht="19.149999999999999" customHeight="1" x14ac:dyDescent="0.35">
      <c r="A1345" s="504" t="s">
        <v>272</v>
      </c>
      <c r="B1345" s="504" t="s">
        <v>272</v>
      </c>
      <c r="C1345" s="504" t="s">
        <v>272</v>
      </c>
      <c r="D1345" s="504" t="s">
        <v>272</v>
      </c>
      <c r="E1345" s="504" t="s">
        <v>272</v>
      </c>
      <c r="F1345" s="504" t="s">
        <v>973</v>
      </c>
      <c r="G1345" s="505" t="s">
        <v>1878</v>
      </c>
    </row>
    <row r="1346" spans="1:7" s="501" customFormat="1" ht="19.149999999999999" customHeight="1" x14ac:dyDescent="0.35">
      <c r="A1346" s="504" t="s">
        <v>272</v>
      </c>
      <c r="B1346" s="504" t="s">
        <v>272</v>
      </c>
      <c r="C1346" s="504" t="s">
        <v>272</v>
      </c>
      <c r="D1346" s="504" t="s">
        <v>272</v>
      </c>
      <c r="E1346" s="504" t="s">
        <v>272</v>
      </c>
      <c r="F1346" s="504" t="s">
        <v>899</v>
      </c>
      <c r="G1346" s="505" t="s">
        <v>1779</v>
      </c>
    </row>
    <row r="1347" spans="1:7" s="501" customFormat="1" ht="19.149999999999999" customHeight="1" x14ac:dyDescent="0.35">
      <c r="A1347" s="504" t="s">
        <v>272</v>
      </c>
      <c r="B1347" s="504" t="s">
        <v>272</v>
      </c>
      <c r="C1347" s="504" t="s">
        <v>272</v>
      </c>
      <c r="D1347" s="504" t="s">
        <v>272</v>
      </c>
      <c r="E1347" s="504" t="s">
        <v>806</v>
      </c>
      <c r="F1347" s="504" t="s">
        <v>272</v>
      </c>
      <c r="G1347" s="505" t="s">
        <v>1879</v>
      </c>
    </row>
    <row r="1348" spans="1:7" s="501" customFormat="1" ht="19.149999999999999" customHeight="1" x14ac:dyDescent="0.35">
      <c r="A1348" s="504" t="s">
        <v>272</v>
      </c>
      <c r="B1348" s="504" t="s">
        <v>272</v>
      </c>
      <c r="C1348" s="504" t="s">
        <v>272</v>
      </c>
      <c r="D1348" s="504" t="s">
        <v>272</v>
      </c>
      <c r="E1348" s="504" t="s">
        <v>272</v>
      </c>
      <c r="F1348" s="504" t="s">
        <v>808</v>
      </c>
      <c r="G1348" s="505" t="s">
        <v>1880</v>
      </c>
    </row>
    <row r="1349" spans="1:7" s="501" customFormat="1" ht="19.149999999999999" customHeight="1" x14ac:dyDescent="0.35">
      <c r="A1349" s="504" t="s">
        <v>272</v>
      </c>
      <c r="B1349" s="504" t="s">
        <v>272</v>
      </c>
      <c r="C1349" s="504" t="s">
        <v>272</v>
      </c>
      <c r="D1349" s="504" t="s">
        <v>272</v>
      </c>
      <c r="E1349" s="504" t="s">
        <v>272</v>
      </c>
      <c r="F1349" s="504" t="s">
        <v>818</v>
      </c>
      <c r="G1349" s="505" t="s">
        <v>1881</v>
      </c>
    </row>
    <row r="1350" spans="1:7" s="501" customFormat="1" ht="19.149999999999999" customHeight="1" x14ac:dyDescent="0.35">
      <c r="A1350" s="504" t="s">
        <v>272</v>
      </c>
      <c r="B1350" s="504" t="s">
        <v>272</v>
      </c>
      <c r="C1350" s="504" t="s">
        <v>272</v>
      </c>
      <c r="D1350" s="504" t="s">
        <v>272</v>
      </c>
      <c r="E1350" s="504" t="s">
        <v>820</v>
      </c>
      <c r="F1350" s="504" t="s">
        <v>272</v>
      </c>
      <c r="G1350" s="505" t="s">
        <v>1882</v>
      </c>
    </row>
    <row r="1351" spans="1:7" s="501" customFormat="1" ht="19.149999999999999" customHeight="1" x14ac:dyDescent="0.35">
      <c r="A1351" s="504" t="s">
        <v>272</v>
      </c>
      <c r="B1351" s="504" t="s">
        <v>272</v>
      </c>
      <c r="C1351" s="504" t="s">
        <v>272</v>
      </c>
      <c r="D1351" s="504" t="s">
        <v>272</v>
      </c>
      <c r="E1351" s="504" t="s">
        <v>272</v>
      </c>
      <c r="F1351" s="504" t="s">
        <v>822</v>
      </c>
      <c r="G1351" s="505" t="s">
        <v>1882</v>
      </c>
    </row>
    <row r="1352" spans="1:7" s="501" customFormat="1" ht="19.149999999999999" customHeight="1" x14ac:dyDescent="0.35">
      <c r="A1352" s="504" t="s">
        <v>272</v>
      </c>
      <c r="B1352" s="504" t="s">
        <v>272</v>
      </c>
      <c r="C1352" s="504" t="s">
        <v>272</v>
      </c>
      <c r="D1352" s="504" t="s">
        <v>272</v>
      </c>
      <c r="E1352" s="504" t="s">
        <v>834</v>
      </c>
      <c r="F1352" s="504" t="s">
        <v>272</v>
      </c>
      <c r="G1352" s="505" t="s">
        <v>1883</v>
      </c>
    </row>
    <row r="1353" spans="1:7" s="501" customFormat="1" ht="19.149999999999999" customHeight="1" x14ac:dyDescent="0.35">
      <c r="A1353" s="504" t="s">
        <v>272</v>
      </c>
      <c r="B1353" s="504" t="s">
        <v>272</v>
      </c>
      <c r="C1353" s="504" t="s">
        <v>272</v>
      </c>
      <c r="D1353" s="504" t="s">
        <v>272</v>
      </c>
      <c r="E1353" s="504" t="s">
        <v>272</v>
      </c>
      <c r="F1353" s="504" t="s">
        <v>840</v>
      </c>
      <c r="G1353" s="505" t="s">
        <v>1884</v>
      </c>
    </row>
    <row r="1354" spans="1:7" s="501" customFormat="1" ht="19.149999999999999" customHeight="1" x14ac:dyDescent="0.35">
      <c r="A1354" s="504" t="s">
        <v>272</v>
      </c>
      <c r="B1354" s="504" t="s">
        <v>272</v>
      </c>
      <c r="C1354" s="504" t="s">
        <v>272</v>
      </c>
      <c r="D1354" s="504" t="s">
        <v>272</v>
      </c>
      <c r="E1354" s="504" t="s">
        <v>272</v>
      </c>
      <c r="F1354" s="504" t="s">
        <v>842</v>
      </c>
      <c r="G1354" s="505" t="s">
        <v>1885</v>
      </c>
    </row>
    <row r="1355" spans="1:7" s="501" customFormat="1" ht="19.149999999999999" customHeight="1" x14ac:dyDescent="0.35">
      <c r="A1355" s="504" t="s">
        <v>272</v>
      </c>
      <c r="B1355" s="504" t="s">
        <v>272</v>
      </c>
      <c r="C1355" s="504" t="s">
        <v>1886</v>
      </c>
      <c r="D1355" s="504" t="s">
        <v>272</v>
      </c>
      <c r="E1355" s="504" t="s">
        <v>272</v>
      </c>
      <c r="F1355" s="504" t="s">
        <v>272</v>
      </c>
      <c r="G1355" s="505" t="s">
        <v>1887</v>
      </c>
    </row>
    <row r="1356" spans="1:7" s="501" customFormat="1" ht="19.149999999999999" customHeight="1" x14ac:dyDescent="0.35">
      <c r="A1356" s="504" t="s">
        <v>272</v>
      </c>
      <c r="B1356" s="504" t="s">
        <v>272</v>
      </c>
      <c r="C1356" s="504" t="s">
        <v>272</v>
      </c>
      <c r="D1356" s="504" t="s">
        <v>1888</v>
      </c>
      <c r="E1356" s="504" t="s">
        <v>272</v>
      </c>
      <c r="F1356" s="504" t="s">
        <v>272</v>
      </c>
      <c r="G1356" s="505" t="s">
        <v>1887</v>
      </c>
    </row>
    <row r="1357" spans="1:7" s="501" customFormat="1" ht="19.149999999999999" customHeight="1" x14ac:dyDescent="0.35">
      <c r="A1357" s="504" t="s">
        <v>272</v>
      </c>
      <c r="B1357" s="504" t="s">
        <v>272</v>
      </c>
      <c r="C1357" s="504" t="s">
        <v>272</v>
      </c>
      <c r="D1357" s="504" t="s">
        <v>272</v>
      </c>
      <c r="E1357" s="504" t="s">
        <v>766</v>
      </c>
      <c r="F1357" s="504" t="s">
        <v>272</v>
      </c>
      <c r="G1357" s="505" t="s">
        <v>1889</v>
      </c>
    </row>
    <row r="1358" spans="1:7" s="501" customFormat="1" ht="19.149999999999999" customHeight="1" x14ac:dyDescent="0.35">
      <c r="A1358" s="504" t="s">
        <v>272</v>
      </c>
      <c r="B1358" s="504" t="s">
        <v>272</v>
      </c>
      <c r="C1358" s="504" t="s">
        <v>272</v>
      </c>
      <c r="D1358" s="504" t="s">
        <v>272</v>
      </c>
      <c r="E1358" s="504" t="s">
        <v>272</v>
      </c>
      <c r="F1358" s="504" t="s">
        <v>768</v>
      </c>
      <c r="G1358" s="505" t="s">
        <v>1889</v>
      </c>
    </row>
    <row r="1359" spans="1:7" s="501" customFormat="1" ht="19.149999999999999" customHeight="1" x14ac:dyDescent="0.35">
      <c r="A1359" s="504" t="s">
        <v>272</v>
      </c>
      <c r="B1359" s="504" t="s">
        <v>272</v>
      </c>
      <c r="C1359" s="504" t="s">
        <v>272</v>
      </c>
      <c r="D1359" s="504" t="s">
        <v>272</v>
      </c>
      <c r="E1359" s="504" t="s">
        <v>774</v>
      </c>
      <c r="F1359" s="504" t="s">
        <v>272</v>
      </c>
      <c r="G1359" s="505" t="s">
        <v>1890</v>
      </c>
    </row>
    <row r="1360" spans="1:7" s="501" customFormat="1" ht="19.149999999999999" customHeight="1" x14ac:dyDescent="0.35">
      <c r="A1360" s="504" t="s">
        <v>272</v>
      </c>
      <c r="B1360" s="504" t="s">
        <v>272</v>
      </c>
      <c r="C1360" s="504" t="s">
        <v>272</v>
      </c>
      <c r="D1360" s="504" t="s">
        <v>272</v>
      </c>
      <c r="E1360" s="504" t="s">
        <v>272</v>
      </c>
      <c r="F1360" s="504" t="s">
        <v>776</v>
      </c>
      <c r="G1360" s="505" t="s">
        <v>1891</v>
      </c>
    </row>
    <row r="1361" spans="1:7" s="501" customFormat="1" ht="19.149999999999999" customHeight="1" x14ac:dyDescent="0.35">
      <c r="A1361" s="504" t="s">
        <v>272</v>
      </c>
      <c r="B1361" s="504" t="s">
        <v>272</v>
      </c>
      <c r="C1361" s="504" t="s">
        <v>272</v>
      </c>
      <c r="D1361" s="504" t="s">
        <v>272</v>
      </c>
      <c r="E1361" s="504" t="s">
        <v>272</v>
      </c>
      <c r="F1361" s="504" t="s">
        <v>780</v>
      </c>
      <c r="G1361" s="505" t="s">
        <v>1892</v>
      </c>
    </row>
    <row r="1362" spans="1:7" s="501" customFormat="1" ht="19.149999999999999" customHeight="1" x14ac:dyDescent="0.35">
      <c r="A1362" s="504" t="s">
        <v>272</v>
      </c>
      <c r="B1362" s="504" t="s">
        <v>272</v>
      </c>
      <c r="C1362" s="504" t="s">
        <v>272</v>
      </c>
      <c r="D1362" s="504" t="s">
        <v>272</v>
      </c>
      <c r="E1362" s="504" t="s">
        <v>782</v>
      </c>
      <c r="F1362" s="504" t="s">
        <v>272</v>
      </c>
      <c r="G1362" s="505" t="s">
        <v>1893</v>
      </c>
    </row>
    <row r="1363" spans="1:7" s="501" customFormat="1" ht="19.149999999999999" customHeight="1" x14ac:dyDescent="0.35">
      <c r="A1363" s="504" t="s">
        <v>272</v>
      </c>
      <c r="B1363" s="504" t="s">
        <v>272</v>
      </c>
      <c r="C1363" s="504" t="s">
        <v>272</v>
      </c>
      <c r="D1363" s="504" t="s">
        <v>272</v>
      </c>
      <c r="E1363" s="504" t="s">
        <v>272</v>
      </c>
      <c r="F1363" s="504" t="s">
        <v>786</v>
      </c>
      <c r="G1363" s="505" t="s">
        <v>1893</v>
      </c>
    </row>
    <row r="1364" spans="1:7" s="501" customFormat="1" ht="19.149999999999999" customHeight="1" x14ac:dyDescent="0.35">
      <c r="A1364" s="504" t="s">
        <v>272</v>
      </c>
      <c r="B1364" s="504" t="s">
        <v>272</v>
      </c>
      <c r="C1364" s="504" t="s">
        <v>272</v>
      </c>
      <c r="D1364" s="504" t="s">
        <v>272</v>
      </c>
      <c r="E1364" s="504" t="s">
        <v>794</v>
      </c>
      <c r="F1364" s="504" t="s">
        <v>272</v>
      </c>
      <c r="G1364" s="505" t="s">
        <v>1894</v>
      </c>
    </row>
    <row r="1365" spans="1:7" s="501" customFormat="1" ht="19.149999999999999" customHeight="1" x14ac:dyDescent="0.35">
      <c r="A1365" s="504" t="s">
        <v>272</v>
      </c>
      <c r="B1365" s="504" t="s">
        <v>272</v>
      </c>
      <c r="C1365" s="504" t="s">
        <v>272</v>
      </c>
      <c r="D1365" s="504" t="s">
        <v>272</v>
      </c>
      <c r="E1365" s="504" t="s">
        <v>272</v>
      </c>
      <c r="F1365" s="504" t="s">
        <v>853</v>
      </c>
      <c r="G1365" s="505" t="s">
        <v>1895</v>
      </c>
    </row>
    <row r="1366" spans="1:7" s="501" customFormat="1" ht="19.149999999999999" customHeight="1" x14ac:dyDescent="0.35">
      <c r="A1366" s="504" t="s">
        <v>272</v>
      </c>
      <c r="B1366" s="504" t="s">
        <v>272</v>
      </c>
      <c r="C1366" s="504" t="s">
        <v>272</v>
      </c>
      <c r="D1366" s="504" t="s">
        <v>272</v>
      </c>
      <c r="E1366" s="504" t="s">
        <v>272</v>
      </c>
      <c r="F1366" s="504" t="s">
        <v>796</v>
      </c>
      <c r="G1366" s="505" t="s">
        <v>1896</v>
      </c>
    </row>
    <row r="1367" spans="1:7" s="501" customFormat="1" ht="19.149999999999999" customHeight="1" x14ac:dyDescent="0.35">
      <c r="A1367" s="504" t="s">
        <v>272</v>
      </c>
      <c r="B1367" s="504" t="s">
        <v>272</v>
      </c>
      <c r="C1367" s="504" t="s">
        <v>272</v>
      </c>
      <c r="D1367" s="504" t="s">
        <v>272</v>
      </c>
      <c r="E1367" s="504" t="s">
        <v>272</v>
      </c>
      <c r="F1367" s="504" t="s">
        <v>798</v>
      </c>
      <c r="G1367" s="505" t="s">
        <v>1897</v>
      </c>
    </row>
    <row r="1368" spans="1:7" s="501" customFormat="1" ht="19.149999999999999" customHeight="1" x14ac:dyDescent="0.35">
      <c r="A1368" s="504" t="s">
        <v>272</v>
      </c>
      <c r="B1368" s="504" t="s">
        <v>272</v>
      </c>
      <c r="C1368" s="504" t="s">
        <v>272</v>
      </c>
      <c r="D1368" s="504" t="s">
        <v>272</v>
      </c>
      <c r="E1368" s="504" t="s">
        <v>806</v>
      </c>
      <c r="F1368" s="504" t="s">
        <v>272</v>
      </c>
      <c r="G1368" s="505" t="s">
        <v>1898</v>
      </c>
    </row>
    <row r="1369" spans="1:7" s="501" customFormat="1" ht="19.149999999999999" customHeight="1" x14ac:dyDescent="0.35">
      <c r="A1369" s="504" t="s">
        <v>272</v>
      </c>
      <c r="B1369" s="504" t="s">
        <v>272</v>
      </c>
      <c r="C1369" s="504" t="s">
        <v>272</v>
      </c>
      <c r="D1369" s="504" t="s">
        <v>272</v>
      </c>
      <c r="E1369" s="504" t="s">
        <v>272</v>
      </c>
      <c r="F1369" s="504" t="s">
        <v>812</v>
      </c>
      <c r="G1369" s="505" t="s">
        <v>1899</v>
      </c>
    </row>
    <row r="1370" spans="1:7" s="501" customFormat="1" ht="19.149999999999999" customHeight="1" x14ac:dyDescent="0.35">
      <c r="A1370" s="504" t="s">
        <v>272</v>
      </c>
      <c r="B1370" s="504" t="s">
        <v>272</v>
      </c>
      <c r="C1370" s="504" t="s">
        <v>272</v>
      </c>
      <c r="D1370" s="504" t="s">
        <v>272</v>
      </c>
      <c r="E1370" s="504" t="s">
        <v>272</v>
      </c>
      <c r="F1370" s="504" t="s">
        <v>818</v>
      </c>
      <c r="G1370" s="505" t="s">
        <v>1900</v>
      </c>
    </row>
    <row r="1371" spans="1:7" s="501" customFormat="1" ht="19.149999999999999" customHeight="1" x14ac:dyDescent="0.35">
      <c r="A1371" s="504" t="s">
        <v>272</v>
      </c>
      <c r="B1371" s="504" t="s">
        <v>272</v>
      </c>
      <c r="C1371" s="504" t="s">
        <v>272</v>
      </c>
      <c r="D1371" s="504" t="s">
        <v>272</v>
      </c>
      <c r="E1371" s="504" t="s">
        <v>820</v>
      </c>
      <c r="F1371" s="504" t="s">
        <v>272</v>
      </c>
      <c r="G1371" s="505" t="s">
        <v>1901</v>
      </c>
    </row>
    <row r="1372" spans="1:7" s="501" customFormat="1" ht="19.149999999999999" customHeight="1" x14ac:dyDescent="0.35">
      <c r="A1372" s="504" t="s">
        <v>272</v>
      </c>
      <c r="B1372" s="504" t="s">
        <v>272</v>
      </c>
      <c r="C1372" s="504" t="s">
        <v>272</v>
      </c>
      <c r="D1372" s="504" t="s">
        <v>272</v>
      </c>
      <c r="E1372" s="504" t="s">
        <v>272</v>
      </c>
      <c r="F1372" s="504" t="s">
        <v>824</v>
      </c>
      <c r="G1372" s="505" t="s">
        <v>1901</v>
      </c>
    </row>
    <row r="1373" spans="1:7" s="501" customFormat="1" ht="19.149999999999999" customHeight="1" x14ac:dyDescent="0.35">
      <c r="A1373" s="504" t="s">
        <v>272</v>
      </c>
      <c r="B1373" s="504" t="s">
        <v>272</v>
      </c>
      <c r="C1373" s="504" t="s">
        <v>652</v>
      </c>
      <c r="D1373" s="504" t="s">
        <v>272</v>
      </c>
      <c r="E1373" s="504" t="s">
        <v>272</v>
      </c>
      <c r="F1373" s="504" t="s">
        <v>272</v>
      </c>
      <c r="G1373" s="505" t="s">
        <v>1902</v>
      </c>
    </row>
    <row r="1374" spans="1:7" s="501" customFormat="1" ht="19.149999999999999" customHeight="1" x14ac:dyDescent="0.35">
      <c r="A1374" s="504" t="s">
        <v>272</v>
      </c>
      <c r="B1374" s="504" t="s">
        <v>272</v>
      </c>
      <c r="C1374" s="504" t="s">
        <v>272</v>
      </c>
      <c r="D1374" s="504" t="s">
        <v>678</v>
      </c>
      <c r="E1374" s="504" t="s">
        <v>272</v>
      </c>
      <c r="F1374" s="504" t="s">
        <v>272</v>
      </c>
      <c r="G1374" s="505" t="s">
        <v>1902</v>
      </c>
    </row>
    <row r="1375" spans="1:7" s="501" customFormat="1" ht="19.149999999999999" customHeight="1" x14ac:dyDescent="0.35">
      <c r="A1375" s="504" t="s">
        <v>272</v>
      </c>
      <c r="B1375" s="504" t="s">
        <v>272</v>
      </c>
      <c r="C1375" s="504" t="s">
        <v>272</v>
      </c>
      <c r="D1375" s="504" t="s">
        <v>272</v>
      </c>
      <c r="E1375" s="504" t="s">
        <v>826</v>
      </c>
      <c r="F1375" s="504" t="s">
        <v>272</v>
      </c>
      <c r="G1375" s="505" t="s">
        <v>1902</v>
      </c>
    </row>
    <row r="1376" spans="1:7" s="501" customFormat="1" ht="19.149999999999999" customHeight="1" x14ac:dyDescent="0.35">
      <c r="A1376" s="504" t="s">
        <v>272</v>
      </c>
      <c r="B1376" s="504" t="s">
        <v>272</v>
      </c>
      <c r="C1376" s="504" t="s">
        <v>272</v>
      </c>
      <c r="D1376" s="504" t="s">
        <v>272</v>
      </c>
      <c r="E1376" s="504" t="s">
        <v>272</v>
      </c>
      <c r="F1376" s="504" t="s">
        <v>832</v>
      </c>
      <c r="G1376" s="505" t="s">
        <v>1902</v>
      </c>
    </row>
    <row r="1377" spans="1:7" s="501" customFormat="1" ht="19.149999999999999" customHeight="1" x14ac:dyDescent="0.35">
      <c r="A1377" s="504" t="s">
        <v>272</v>
      </c>
      <c r="B1377" s="504" t="s">
        <v>272</v>
      </c>
      <c r="C1377" s="504" t="s">
        <v>1903</v>
      </c>
      <c r="D1377" s="504" t="s">
        <v>272</v>
      </c>
      <c r="E1377" s="504" t="s">
        <v>272</v>
      </c>
      <c r="F1377" s="504" t="s">
        <v>272</v>
      </c>
      <c r="G1377" s="505" t="s">
        <v>1904</v>
      </c>
    </row>
    <row r="1378" spans="1:7" s="501" customFormat="1" ht="19.149999999999999" customHeight="1" x14ac:dyDescent="0.35">
      <c r="A1378" s="504" t="s">
        <v>272</v>
      </c>
      <c r="B1378" s="504" t="s">
        <v>272</v>
      </c>
      <c r="C1378" s="504" t="s">
        <v>272</v>
      </c>
      <c r="D1378" s="504" t="s">
        <v>1905</v>
      </c>
      <c r="E1378" s="504" t="s">
        <v>272</v>
      </c>
      <c r="F1378" s="504" t="s">
        <v>272</v>
      </c>
      <c r="G1378" s="505" t="s">
        <v>1906</v>
      </c>
    </row>
    <row r="1379" spans="1:7" s="501" customFormat="1" ht="19.149999999999999" customHeight="1" x14ac:dyDescent="0.35">
      <c r="A1379" s="504" t="s">
        <v>272</v>
      </c>
      <c r="B1379" s="504" t="s">
        <v>272</v>
      </c>
      <c r="C1379" s="504" t="s">
        <v>272</v>
      </c>
      <c r="D1379" s="504" t="s">
        <v>272</v>
      </c>
      <c r="E1379" s="504" t="s">
        <v>1907</v>
      </c>
      <c r="F1379" s="504" t="s">
        <v>272</v>
      </c>
      <c r="G1379" s="505" t="s">
        <v>1908</v>
      </c>
    </row>
    <row r="1380" spans="1:7" s="501" customFormat="1" ht="19.149999999999999" customHeight="1" x14ac:dyDescent="0.35">
      <c r="A1380" s="504" t="s">
        <v>272</v>
      </c>
      <c r="B1380" s="504" t="s">
        <v>272</v>
      </c>
      <c r="C1380" s="504" t="s">
        <v>272</v>
      </c>
      <c r="D1380" s="504" t="s">
        <v>272</v>
      </c>
      <c r="E1380" s="504" t="s">
        <v>272</v>
      </c>
      <c r="F1380" s="504" t="s">
        <v>1909</v>
      </c>
      <c r="G1380" s="505" t="s">
        <v>1908</v>
      </c>
    </row>
    <row r="1381" spans="1:7" s="501" customFormat="1" ht="19.149999999999999" customHeight="1" x14ac:dyDescent="0.35">
      <c r="A1381" s="504" t="s">
        <v>272</v>
      </c>
      <c r="B1381" s="504" t="s">
        <v>272</v>
      </c>
      <c r="C1381" s="504" t="s">
        <v>272</v>
      </c>
      <c r="D1381" s="504" t="s">
        <v>272</v>
      </c>
      <c r="E1381" s="504" t="s">
        <v>1910</v>
      </c>
      <c r="F1381" s="504" t="s">
        <v>272</v>
      </c>
      <c r="G1381" s="505" t="s">
        <v>1911</v>
      </c>
    </row>
    <row r="1382" spans="1:7" s="501" customFormat="1" ht="19.149999999999999" customHeight="1" x14ac:dyDescent="0.35">
      <c r="A1382" s="504" t="s">
        <v>272</v>
      </c>
      <c r="B1382" s="504" t="s">
        <v>272</v>
      </c>
      <c r="C1382" s="504" t="s">
        <v>272</v>
      </c>
      <c r="D1382" s="504" t="s">
        <v>272</v>
      </c>
      <c r="E1382" s="504" t="s">
        <v>272</v>
      </c>
      <c r="F1382" s="504" t="s">
        <v>1912</v>
      </c>
      <c r="G1382" s="505" t="s">
        <v>1913</v>
      </c>
    </row>
    <row r="1383" spans="1:7" s="501" customFormat="1" ht="19.149999999999999" customHeight="1" x14ac:dyDescent="0.35">
      <c r="A1383" s="504" t="s">
        <v>272</v>
      </c>
      <c r="B1383" s="504" t="s">
        <v>272</v>
      </c>
      <c r="C1383" s="504" t="s">
        <v>272</v>
      </c>
      <c r="D1383" s="504" t="s">
        <v>272</v>
      </c>
      <c r="E1383" s="504" t="s">
        <v>272</v>
      </c>
      <c r="F1383" s="504" t="s">
        <v>1914</v>
      </c>
      <c r="G1383" s="505" t="s">
        <v>1915</v>
      </c>
    </row>
    <row r="1384" spans="1:7" s="501" customFormat="1" ht="19.149999999999999" customHeight="1" x14ac:dyDescent="0.35">
      <c r="A1384" s="504" t="s">
        <v>272</v>
      </c>
      <c r="B1384" s="504" t="s">
        <v>272</v>
      </c>
      <c r="C1384" s="504" t="s">
        <v>272</v>
      </c>
      <c r="D1384" s="504" t="s">
        <v>1916</v>
      </c>
      <c r="E1384" s="504" t="s">
        <v>272</v>
      </c>
      <c r="F1384" s="504" t="s">
        <v>272</v>
      </c>
      <c r="G1384" s="505" t="s">
        <v>1917</v>
      </c>
    </row>
    <row r="1385" spans="1:7" s="501" customFormat="1" ht="19.149999999999999" customHeight="1" x14ac:dyDescent="0.35">
      <c r="A1385" s="504" t="s">
        <v>272</v>
      </c>
      <c r="B1385" s="504" t="s">
        <v>272</v>
      </c>
      <c r="C1385" s="504" t="s">
        <v>272</v>
      </c>
      <c r="D1385" s="504" t="s">
        <v>272</v>
      </c>
      <c r="E1385" s="504" t="s">
        <v>806</v>
      </c>
      <c r="F1385" s="504" t="s">
        <v>272</v>
      </c>
      <c r="G1385" s="505" t="s">
        <v>1918</v>
      </c>
    </row>
    <row r="1386" spans="1:7" s="501" customFormat="1" ht="19.149999999999999" customHeight="1" x14ac:dyDescent="0.35">
      <c r="A1386" s="504" t="s">
        <v>272</v>
      </c>
      <c r="B1386" s="504" t="s">
        <v>272</v>
      </c>
      <c r="C1386" s="504" t="s">
        <v>272</v>
      </c>
      <c r="D1386" s="504" t="s">
        <v>272</v>
      </c>
      <c r="E1386" s="504" t="s">
        <v>272</v>
      </c>
      <c r="F1386" s="504" t="s">
        <v>810</v>
      </c>
      <c r="G1386" s="505" t="s">
        <v>1918</v>
      </c>
    </row>
    <row r="1387" spans="1:7" s="501" customFormat="1" ht="19.149999999999999" customHeight="1" x14ac:dyDescent="0.35">
      <c r="A1387" s="504" t="s">
        <v>272</v>
      </c>
      <c r="B1387" s="504" t="s">
        <v>272</v>
      </c>
      <c r="C1387" s="504" t="s">
        <v>272</v>
      </c>
      <c r="D1387" s="504" t="s">
        <v>272</v>
      </c>
      <c r="E1387" s="504" t="s">
        <v>834</v>
      </c>
      <c r="F1387" s="504" t="s">
        <v>272</v>
      </c>
      <c r="G1387" s="505" t="s">
        <v>1919</v>
      </c>
    </row>
    <row r="1388" spans="1:7" s="501" customFormat="1" ht="19.149999999999999" customHeight="1" x14ac:dyDescent="0.35">
      <c r="A1388" s="504" t="s">
        <v>272</v>
      </c>
      <c r="B1388" s="504" t="s">
        <v>272</v>
      </c>
      <c r="C1388" s="504" t="s">
        <v>272</v>
      </c>
      <c r="D1388" s="504" t="s">
        <v>272</v>
      </c>
      <c r="E1388" s="504" t="s">
        <v>272</v>
      </c>
      <c r="F1388" s="504" t="s">
        <v>842</v>
      </c>
      <c r="G1388" s="505" t="s">
        <v>1919</v>
      </c>
    </row>
    <row r="1389" spans="1:7" s="501" customFormat="1" ht="19.149999999999999" customHeight="1" x14ac:dyDescent="0.35">
      <c r="A1389" s="504" t="s">
        <v>272</v>
      </c>
      <c r="B1389" s="504" t="s">
        <v>272</v>
      </c>
      <c r="C1389" s="504" t="s">
        <v>272</v>
      </c>
      <c r="D1389" s="504" t="s">
        <v>1920</v>
      </c>
      <c r="E1389" s="504" t="s">
        <v>272</v>
      </c>
      <c r="F1389" s="504" t="s">
        <v>272</v>
      </c>
      <c r="G1389" s="505" t="s">
        <v>1921</v>
      </c>
    </row>
    <row r="1390" spans="1:7" s="501" customFormat="1" ht="19.149999999999999" customHeight="1" x14ac:dyDescent="0.35">
      <c r="A1390" s="504" t="s">
        <v>272</v>
      </c>
      <c r="B1390" s="504" t="s">
        <v>272</v>
      </c>
      <c r="C1390" s="504" t="s">
        <v>272</v>
      </c>
      <c r="D1390" s="504" t="s">
        <v>272</v>
      </c>
      <c r="E1390" s="504" t="s">
        <v>834</v>
      </c>
      <c r="F1390" s="504" t="s">
        <v>272</v>
      </c>
      <c r="G1390" s="505" t="s">
        <v>1921</v>
      </c>
    </row>
    <row r="1391" spans="1:7" s="501" customFormat="1" ht="19.149999999999999" customHeight="1" x14ac:dyDescent="0.35">
      <c r="A1391" s="504" t="s">
        <v>272</v>
      </c>
      <c r="B1391" s="504" t="s">
        <v>272</v>
      </c>
      <c r="C1391" s="504" t="s">
        <v>272</v>
      </c>
      <c r="D1391" s="504" t="s">
        <v>272</v>
      </c>
      <c r="E1391" s="504" t="s">
        <v>272</v>
      </c>
      <c r="F1391" s="504" t="s">
        <v>842</v>
      </c>
      <c r="G1391" s="505" t="s">
        <v>1921</v>
      </c>
    </row>
    <row r="1392" spans="1:7" s="501" customFormat="1" ht="19.149999999999999" customHeight="1" x14ac:dyDescent="0.35">
      <c r="A1392" s="504" t="s">
        <v>272</v>
      </c>
      <c r="B1392" s="504" t="s">
        <v>272</v>
      </c>
      <c r="C1392" s="504" t="s">
        <v>1922</v>
      </c>
      <c r="D1392" s="504" t="s">
        <v>272</v>
      </c>
      <c r="E1392" s="504" t="s">
        <v>272</v>
      </c>
      <c r="F1392" s="504" t="s">
        <v>272</v>
      </c>
      <c r="G1392" s="505" t="s">
        <v>1923</v>
      </c>
    </row>
    <row r="1393" spans="1:7" s="501" customFormat="1" ht="19.149999999999999" customHeight="1" x14ac:dyDescent="0.35">
      <c r="A1393" s="504" t="s">
        <v>272</v>
      </c>
      <c r="B1393" s="504" t="s">
        <v>272</v>
      </c>
      <c r="C1393" s="504" t="s">
        <v>272</v>
      </c>
      <c r="D1393" s="504" t="s">
        <v>1924</v>
      </c>
      <c r="E1393" s="504" t="s">
        <v>272</v>
      </c>
      <c r="F1393" s="504" t="s">
        <v>272</v>
      </c>
      <c r="G1393" s="505" t="s">
        <v>1925</v>
      </c>
    </row>
    <row r="1394" spans="1:7" s="501" customFormat="1" ht="19.149999999999999" customHeight="1" x14ac:dyDescent="0.35">
      <c r="A1394" s="504" t="s">
        <v>272</v>
      </c>
      <c r="B1394" s="504" t="s">
        <v>272</v>
      </c>
      <c r="C1394" s="504" t="s">
        <v>272</v>
      </c>
      <c r="D1394" s="504" t="s">
        <v>272</v>
      </c>
      <c r="E1394" s="504" t="s">
        <v>1926</v>
      </c>
      <c r="F1394" s="504" t="s">
        <v>272</v>
      </c>
      <c r="G1394" s="505" t="s">
        <v>1925</v>
      </c>
    </row>
    <row r="1395" spans="1:7" s="501" customFormat="1" ht="19.149999999999999" customHeight="1" x14ac:dyDescent="0.35">
      <c r="A1395" s="504" t="s">
        <v>272</v>
      </c>
      <c r="B1395" s="504" t="s">
        <v>272</v>
      </c>
      <c r="C1395" s="504" t="s">
        <v>272</v>
      </c>
      <c r="D1395" s="504" t="s">
        <v>272</v>
      </c>
      <c r="E1395" s="504" t="s">
        <v>272</v>
      </c>
      <c r="F1395" s="504" t="s">
        <v>1927</v>
      </c>
      <c r="G1395" s="505" t="s">
        <v>1925</v>
      </c>
    </row>
    <row r="1396" spans="1:7" s="501" customFormat="1" ht="19.149999999999999" customHeight="1" x14ac:dyDescent="0.35">
      <c r="A1396" s="504" t="s">
        <v>272</v>
      </c>
      <c r="B1396" s="504" t="s">
        <v>272</v>
      </c>
      <c r="C1396" s="504" t="s">
        <v>272</v>
      </c>
      <c r="D1396" s="504" t="s">
        <v>1928</v>
      </c>
      <c r="E1396" s="504" t="s">
        <v>272</v>
      </c>
      <c r="F1396" s="504" t="s">
        <v>272</v>
      </c>
      <c r="G1396" s="505" t="s">
        <v>1929</v>
      </c>
    </row>
    <row r="1397" spans="1:7" s="501" customFormat="1" ht="19.149999999999999" customHeight="1" x14ac:dyDescent="0.35">
      <c r="A1397" s="504" t="s">
        <v>272</v>
      </c>
      <c r="B1397" s="504" t="s">
        <v>272</v>
      </c>
      <c r="C1397" s="504" t="s">
        <v>272</v>
      </c>
      <c r="D1397" s="504" t="s">
        <v>272</v>
      </c>
      <c r="E1397" s="504" t="s">
        <v>1926</v>
      </c>
      <c r="F1397" s="504" t="s">
        <v>272</v>
      </c>
      <c r="G1397" s="505" t="s">
        <v>1929</v>
      </c>
    </row>
    <row r="1398" spans="1:7" s="501" customFormat="1" ht="19.149999999999999" customHeight="1" x14ac:dyDescent="0.35">
      <c r="A1398" s="504" t="s">
        <v>272</v>
      </c>
      <c r="B1398" s="504" t="s">
        <v>272</v>
      </c>
      <c r="C1398" s="504" t="s">
        <v>272</v>
      </c>
      <c r="D1398" s="504" t="s">
        <v>272</v>
      </c>
      <c r="E1398" s="504" t="s">
        <v>272</v>
      </c>
      <c r="F1398" s="504" t="s">
        <v>1930</v>
      </c>
      <c r="G1398" s="505" t="s">
        <v>1929</v>
      </c>
    </row>
    <row r="1399" spans="1:7" s="501" customFormat="1" ht="19.149999999999999" customHeight="1" x14ac:dyDescent="0.35">
      <c r="A1399" s="504" t="s">
        <v>272</v>
      </c>
      <c r="B1399" s="504" t="s">
        <v>272</v>
      </c>
      <c r="C1399" s="504" t="s">
        <v>272</v>
      </c>
      <c r="D1399" s="504" t="s">
        <v>1931</v>
      </c>
      <c r="E1399" s="504" t="s">
        <v>272</v>
      </c>
      <c r="F1399" s="504" t="s">
        <v>272</v>
      </c>
      <c r="G1399" s="505" t="s">
        <v>1932</v>
      </c>
    </row>
    <row r="1400" spans="1:7" s="501" customFormat="1" ht="19.149999999999999" customHeight="1" x14ac:dyDescent="0.35">
      <c r="A1400" s="504" t="s">
        <v>272</v>
      </c>
      <c r="B1400" s="504" t="s">
        <v>272</v>
      </c>
      <c r="C1400" s="504" t="s">
        <v>272</v>
      </c>
      <c r="D1400" s="504" t="s">
        <v>272</v>
      </c>
      <c r="E1400" s="504" t="s">
        <v>1933</v>
      </c>
      <c r="F1400" s="504" t="s">
        <v>272</v>
      </c>
      <c r="G1400" s="505" t="s">
        <v>1932</v>
      </c>
    </row>
    <row r="1401" spans="1:7" s="501" customFormat="1" ht="19.149999999999999" customHeight="1" x14ac:dyDescent="0.35">
      <c r="A1401" s="504" t="s">
        <v>272</v>
      </c>
      <c r="B1401" s="504" t="s">
        <v>272</v>
      </c>
      <c r="C1401" s="504" t="s">
        <v>272</v>
      </c>
      <c r="D1401" s="504" t="s">
        <v>272</v>
      </c>
      <c r="E1401" s="504" t="s">
        <v>272</v>
      </c>
      <c r="F1401" s="504" t="s">
        <v>1934</v>
      </c>
      <c r="G1401" s="505" t="s">
        <v>1935</v>
      </c>
    </row>
    <row r="1402" spans="1:7" s="501" customFormat="1" ht="19.149999999999999" customHeight="1" x14ac:dyDescent="0.35">
      <c r="A1402" s="504" t="s">
        <v>272</v>
      </c>
      <c r="B1402" s="504" t="s">
        <v>272</v>
      </c>
      <c r="C1402" s="504" t="s">
        <v>272</v>
      </c>
      <c r="D1402" s="504" t="s">
        <v>272</v>
      </c>
      <c r="E1402" s="504" t="s">
        <v>272</v>
      </c>
      <c r="F1402" s="504" t="s">
        <v>1936</v>
      </c>
      <c r="G1402" s="505" t="s">
        <v>1937</v>
      </c>
    </row>
    <row r="1403" spans="1:7" s="501" customFormat="1" ht="19.149999999999999" customHeight="1" x14ac:dyDescent="0.35">
      <c r="A1403" s="504" t="s">
        <v>272</v>
      </c>
      <c r="B1403" s="504" t="s">
        <v>272</v>
      </c>
      <c r="C1403" s="504" t="s">
        <v>272</v>
      </c>
      <c r="D1403" s="504" t="s">
        <v>272</v>
      </c>
      <c r="E1403" s="504" t="s">
        <v>272</v>
      </c>
      <c r="F1403" s="504" t="s">
        <v>1938</v>
      </c>
      <c r="G1403" s="505" t="s">
        <v>1939</v>
      </c>
    </row>
    <row r="1404" spans="1:7" s="501" customFormat="1" ht="19.149999999999999" customHeight="1" x14ac:dyDescent="0.35">
      <c r="A1404" s="504" t="s">
        <v>272</v>
      </c>
      <c r="B1404" s="504" t="s">
        <v>272</v>
      </c>
      <c r="C1404" s="504" t="s">
        <v>272</v>
      </c>
      <c r="D1404" s="504" t="s">
        <v>272</v>
      </c>
      <c r="E1404" s="504" t="s">
        <v>272</v>
      </c>
      <c r="F1404" s="504" t="s">
        <v>1940</v>
      </c>
      <c r="G1404" s="505" t="s">
        <v>1941</v>
      </c>
    </row>
    <row r="1405" spans="1:7" s="501" customFormat="1" ht="19.149999999999999" customHeight="1" x14ac:dyDescent="0.35">
      <c r="A1405" s="504" t="s">
        <v>272</v>
      </c>
      <c r="B1405" s="504" t="s">
        <v>272</v>
      </c>
      <c r="C1405" s="504" t="s">
        <v>272</v>
      </c>
      <c r="D1405" s="504" t="s">
        <v>272</v>
      </c>
      <c r="E1405" s="504" t="s">
        <v>272</v>
      </c>
      <c r="F1405" s="504" t="s">
        <v>1942</v>
      </c>
      <c r="G1405" s="505" t="s">
        <v>1943</v>
      </c>
    </row>
    <row r="1406" spans="1:7" s="501" customFormat="1" ht="19.149999999999999" customHeight="1" x14ac:dyDescent="0.35">
      <c r="A1406" s="504" t="s">
        <v>272</v>
      </c>
      <c r="B1406" s="504" t="s">
        <v>1944</v>
      </c>
      <c r="C1406" s="504" t="s">
        <v>272</v>
      </c>
      <c r="D1406" s="504" t="s">
        <v>272</v>
      </c>
      <c r="E1406" s="504" t="s">
        <v>272</v>
      </c>
      <c r="F1406" s="504" t="s">
        <v>272</v>
      </c>
      <c r="G1406" s="505" t="s">
        <v>1945</v>
      </c>
    </row>
    <row r="1407" spans="1:7" s="501" customFormat="1" ht="19.149999999999999" customHeight="1" x14ac:dyDescent="0.35">
      <c r="A1407" s="504" t="s">
        <v>272</v>
      </c>
      <c r="B1407" s="504" t="s">
        <v>272</v>
      </c>
      <c r="C1407" s="504" t="s">
        <v>1886</v>
      </c>
      <c r="D1407" s="504" t="s">
        <v>272</v>
      </c>
      <c r="E1407" s="504" t="s">
        <v>272</v>
      </c>
      <c r="F1407" s="504" t="s">
        <v>272</v>
      </c>
      <c r="G1407" s="505" t="s">
        <v>1945</v>
      </c>
    </row>
    <row r="1408" spans="1:7" s="501" customFormat="1" ht="19.149999999999999" customHeight="1" x14ac:dyDescent="0.35">
      <c r="A1408" s="504" t="s">
        <v>272</v>
      </c>
      <c r="B1408" s="504" t="s">
        <v>272</v>
      </c>
      <c r="C1408" s="504" t="s">
        <v>272</v>
      </c>
      <c r="D1408" s="504" t="s">
        <v>1888</v>
      </c>
      <c r="E1408" s="504" t="s">
        <v>272</v>
      </c>
      <c r="F1408" s="504" t="s">
        <v>272</v>
      </c>
      <c r="G1408" s="505" t="s">
        <v>1945</v>
      </c>
    </row>
    <row r="1409" spans="1:7" s="501" customFormat="1" ht="19.149999999999999" customHeight="1" x14ac:dyDescent="0.35">
      <c r="A1409" s="504" t="s">
        <v>272</v>
      </c>
      <c r="B1409" s="504" t="s">
        <v>272</v>
      </c>
      <c r="C1409" s="504" t="s">
        <v>272</v>
      </c>
      <c r="D1409" s="504" t="s">
        <v>272</v>
      </c>
      <c r="E1409" s="504" t="s">
        <v>800</v>
      </c>
      <c r="F1409" s="504" t="s">
        <v>272</v>
      </c>
      <c r="G1409" s="505" t="s">
        <v>1946</v>
      </c>
    </row>
    <row r="1410" spans="1:7" s="501" customFormat="1" ht="19.149999999999999" customHeight="1" x14ac:dyDescent="0.35">
      <c r="A1410" s="504" t="s">
        <v>272</v>
      </c>
      <c r="B1410" s="504" t="s">
        <v>272</v>
      </c>
      <c r="C1410" s="504" t="s">
        <v>272</v>
      </c>
      <c r="D1410" s="504" t="s">
        <v>272</v>
      </c>
      <c r="E1410" s="504" t="s">
        <v>272</v>
      </c>
      <c r="F1410" s="504" t="s">
        <v>802</v>
      </c>
      <c r="G1410" s="505" t="s">
        <v>1946</v>
      </c>
    </row>
    <row r="1411" spans="1:7" s="501" customFormat="1" ht="19.149999999999999" customHeight="1" x14ac:dyDescent="0.35">
      <c r="A1411" s="504" t="s">
        <v>272</v>
      </c>
      <c r="B1411" s="504" t="s">
        <v>272</v>
      </c>
      <c r="C1411" s="504" t="s">
        <v>272</v>
      </c>
      <c r="D1411" s="504" t="s">
        <v>272</v>
      </c>
      <c r="E1411" s="504" t="s">
        <v>806</v>
      </c>
      <c r="F1411" s="504" t="s">
        <v>272</v>
      </c>
      <c r="G1411" s="505" t="s">
        <v>1947</v>
      </c>
    </row>
    <row r="1412" spans="1:7" s="501" customFormat="1" ht="19.149999999999999" customHeight="1" x14ac:dyDescent="0.35">
      <c r="A1412" s="504" t="s">
        <v>272</v>
      </c>
      <c r="B1412" s="504" t="s">
        <v>272</v>
      </c>
      <c r="C1412" s="504" t="s">
        <v>272</v>
      </c>
      <c r="D1412" s="504" t="s">
        <v>272</v>
      </c>
      <c r="E1412" s="504" t="s">
        <v>272</v>
      </c>
      <c r="F1412" s="504" t="s">
        <v>1003</v>
      </c>
      <c r="G1412" s="505" t="s">
        <v>1947</v>
      </c>
    </row>
    <row r="1413" spans="1:7" s="501" customFormat="1" ht="19.149999999999999" customHeight="1" x14ac:dyDescent="0.35">
      <c r="A1413" s="504" t="s">
        <v>272</v>
      </c>
      <c r="B1413" s="504" t="s">
        <v>272</v>
      </c>
      <c r="C1413" s="504" t="s">
        <v>272</v>
      </c>
      <c r="D1413" s="504" t="s">
        <v>272</v>
      </c>
      <c r="E1413" s="504" t="s">
        <v>826</v>
      </c>
      <c r="F1413" s="504" t="s">
        <v>272</v>
      </c>
      <c r="G1413" s="505" t="s">
        <v>1948</v>
      </c>
    </row>
    <row r="1414" spans="1:7" s="501" customFormat="1" ht="19.149999999999999" customHeight="1" x14ac:dyDescent="0.35">
      <c r="A1414" s="504" t="s">
        <v>272</v>
      </c>
      <c r="B1414" s="504" t="s">
        <v>272</v>
      </c>
      <c r="C1414" s="504" t="s">
        <v>272</v>
      </c>
      <c r="D1414" s="504" t="s">
        <v>272</v>
      </c>
      <c r="E1414" s="504" t="s">
        <v>272</v>
      </c>
      <c r="F1414" s="504" t="s">
        <v>860</v>
      </c>
      <c r="G1414" s="505" t="s">
        <v>1949</v>
      </c>
    </row>
    <row r="1415" spans="1:7" s="501" customFormat="1" ht="19.149999999999999" customHeight="1" x14ac:dyDescent="0.35">
      <c r="A1415" s="504" t="s">
        <v>272</v>
      </c>
      <c r="B1415" s="504" t="s">
        <v>272</v>
      </c>
      <c r="C1415" s="504" t="s">
        <v>272</v>
      </c>
      <c r="D1415" s="504" t="s">
        <v>272</v>
      </c>
      <c r="E1415" s="504" t="s">
        <v>272</v>
      </c>
      <c r="F1415" s="504" t="s">
        <v>832</v>
      </c>
      <c r="G1415" s="505" t="s">
        <v>1950</v>
      </c>
    </row>
    <row r="1416" spans="1:7" s="501" customFormat="1" ht="19.149999999999999" customHeight="1" x14ac:dyDescent="0.35">
      <c r="A1416" s="504" t="s">
        <v>268</v>
      </c>
      <c r="B1416" s="504" t="s">
        <v>272</v>
      </c>
      <c r="C1416" s="504" t="s">
        <v>272</v>
      </c>
      <c r="D1416" s="504" t="s">
        <v>272</v>
      </c>
      <c r="E1416" s="504" t="s">
        <v>272</v>
      </c>
      <c r="F1416" s="504" t="s">
        <v>272</v>
      </c>
      <c r="G1416" s="505" t="s">
        <v>1951</v>
      </c>
    </row>
    <row r="1417" spans="1:7" s="501" customFormat="1" ht="19.149999999999999" customHeight="1" x14ac:dyDescent="0.35">
      <c r="A1417" s="504" t="s">
        <v>272</v>
      </c>
      <c r="B1417" s="504" t="s">
        <v>1952</v>
      </c>
      <c r="C1417" s="504" t="s">
        <v>272</v>
      </c>
      <c r="D1417" s="504" t="s">
        <v>272</v>
      </c>
      <c r="E1417" s="504" t="s">
        <v>272</v>
      </c>
      <c r="F1417" s="504" t="s">
        <v>272</v>
      </c>
      <c r="G1417" s="505" t="s">
        <v>1951</v>
      </c>
    </row>
    <row r="1418" spans="1:7" s="501" customFormat="1" ht="19.149999999999999" customHeight="1" x14ac:dyDescent="0.35">
      <c r="A1418" s="504" t="s">
        <v>272</v>
      </c>
      <c r="B1418" s="504" t="s">
        <v>272</v>
      </c>
      <c r="C1418" s="504" t="s">
        <v>643</v>
      </c>
      <c r="D1418" s="504" t="s">
        <v>272</v>
      </c>
      <c r="E1418" s="504" t="s">
        <v>272</v>
      </c>
      <c r="F1418" s="504" t="s">
        <v>272</v>
      </c>
      <c r="G1418" s="505" t="s">
        <v>1953</v>
      </c>
    </row>
    <row r="1419" spans="1:7" s="501" customFormat="1" ht="19.149999999999999" customHeight="1" x14ac:dyDescent="0.35">
      <c r="A1419" s="504" t="s">
        <v>272</v>
      </c>
      <c r="B1419" s="504" t="s">
        <v>272</v>
      </c>
      <c r="C1419" s="504" t="s">
        <v>272</v>
      </c>
      <c r="D1419" s="504" t="s">
        <v>645</v>
      </c>
      <c r="E1419" s="504" t="s">
        <v>272</v>
      </c>
      <c r="F1419" s="504" t="s">
        <v>272</v>
      </c>
      <c r="G1419" s="505" t="s">
        <v>1953</v>
      </c>
    </row>
    <row r="1420" spans="1:7" s="501" customFormat="1" ht="19.149999999999999" customHeight="1" x14ac:dyDescent="0.35">
      <c r="A1420" s="504" t="s">
        <v>272</v>
      </c>
      <c r="B1420" s="504" t="s">
        <v>272</v>
      </c>
      <c r="C1420" s="504" t="s">
        <v>272</v>
      </c>
      <c r="D1420" s="504" t="s">
        <v>272</v>
      </c>
      <c r="E1420" s="504" t="s">
        <v>733</v>
      </c>
      <c r="F1420" s="504" t="s">
        <v>272</v>
      </c>
      <c r="G1420" s="505" t="s">
        <v>1954</v>
      </c>
    </row>
    <row r="1421" spans="1:7" s="501" customFormat="1" ht="19.149999999999999" customHeight="1" x14ac:dyDescent="0.35">
      <c r="A1421" s="504" t="s">
        <v>272</v>
      </c>
      <c r="B1421" s="504" t="s">
        <v>272</v>
      </c>
      <c r="C1421" s="504" t="s">
        <v>272</v>
      </c>
      <c r="D1421" s="504" t="s">
        <v>272</v>
      </c>
      <c r="E1421" s="504" t="s">
        <v>272</v>
      </c>
      <c r="F1421" s="504" t="s">
        <v>743</v>
      </c>
      <c r="G1421" s="505" t="s">
        <v>1955</v>
      </c>
    </row>
    <row r="1422" spans="1:7" s="501" customFormat="1" ht="19.149999999999999" customHeight="1" x14ac:dyDescent="0.35">
      <c r="A1422" s="504" t="s">
        <v>272</v>
      </c>
      <c r="B1422" s="504" t="s">
        <v>272</v>
      </c>
      <c r="C1422" s="504" t="s">
        <v>272</v>
      </c>
      <c r="D1422" s="504" t="s">
        <v>272</v>
      </c>
      <c r="E1422" s="504" t="s">
        <v>272</v>
      </c>
      <c r="F1422" s="504" t="s">
        <v>745</v>
      </c>
      <c r="G1422" s="505" t="s">
        <v>1956</v>
      </c>
    </row>
    <row r="1423" spans="1:7" s="501" customFormat="1" ht="19.149999999999999" customHeight="1" x14ac:dyDescent="0.35">
      <c r="A1423" s="504" t="s">
        <v>272</v>
      </c>
      <c r="B1423" s="504" t="s">
        <v>272</v>
      </c>
      <c r="C1423" s="504" t="s">
        <v>272</v>
      </c>
      <c r="D1423" s="504" t="s">
        <v>272</v>
      </c>
      <c r="E1423" s="504" t="s">
        <v>750</v>
      </c>
      <c r="F1423" s="504" t="s">
        <v>272</v>
      </c>
      <c r="G1423" s="505" t="s">
        <v>1957</v>
      </c>
    </row>
    <row r="1424" spans="1:7" s="501" customFormat="1" ht="19.149999999999999" customHeight="1" x14ac:dyDescent="0.35">
      <c r="A1424" s="504" t="s">
        <v>272</v>
      </c>
      <c r="B1424" s="504" t="s">
        <v>272</v>
      </c>
      <c r="C1424" s="504" t="s">
        <v>272</v>
      </c>
      <c r="D1424" s="504" t="s">
        <v>272</v>
      </c>
      <c r="E1424" s="504" t="s">
        <v>272</v>
      </c>
      <c r="F1424" s="504" t="s">
        <v>752</v>
      </c>
      <c r="G1424" s="505" t="s">
        <v>1958</v>
      </c>
    </row>
    <row r="1425" spans="1:7" s="501" customFormat="1" ht="19.149999999999999" customHeight="1" x14ac:dyDescent="0.35">
      <c r="A1425" s="504" t="s">
        <v>272</v>
      </c>
      <c r="B1425" s="504" t="s">
        <v>272</v>
      </c>
      <c r="C1425" s="504" t="s">
        <v>272</v>
      </c>
      <c r="D1425" s="504" t="s">
        <v>272</v>
      </c>
      <c r="E1425" s="504" t="s">
        <v>272</v>
      </c>
      <c r="F1425" s="504" t="s">
        <v>754</v>
      </c>
      <c r="G1425" s="505" t="s">
        <v>1959</v>
      </c>
    </row>
    <row r="1426" spans="1:7" s="501" customFormat="1" ht="19.149999999999999" customHeight="1" x14ac:dyDescent="0.35">
      <c r="A1426" s="504" t="s">
        <v>272</v>
      </c>
      <c r="B1426" s="504" t="s">
        <v>272</v>
      </c>
      <c r="C1426" s="504" t="s">
        <v>272</v>
      </c>
      <c r="D1426" s="504" t="s">
        <v>272</v>
      </c>
      <c r="E1426" s="504" t="s">
        <v>272</v>
      </c>
      <c r="F1426" s="504" t="s">
        <v>756</v>
      </c>
      <c r="G1426" s="505" t="s">
        <v>1960</v>
      </c>
    </row>
    <row r="1427" spans="1:7" s="501" customFormat="1" ht="19.149999999999999" customHeight="1" x14ac:dyDescent="0.35">
      <c r="A1427" s="504" t="s">
        <v>272</v>
      </c>
      <c r="B1427" s="504" t="s">
        <v>272</v>
      </c>
      <c r="C1427" s="504" t="s">
        <v>272</v>
      </c>
      <c r="D1427" s="504" t="s">
        <v>272</v>
      </c>
      <c r="E1427" s="504" t="s">
        <v>1961</v>
      </c>
      <c r="F1427" s="504" t="s">
        <v>272</v>
      </c>
      <c r="G1427" s="505" t="s">
        <v>1962</v>
      </c>
    </row>
    <row r="1428" spans="1:7" s="501" customFormat="1" ht="19.149999999999999" customHeight="1" x14ac:dyDescent="0.35">
      <c r="A1428" s="504" t="s">
        <v>272</v>
      </c>
      <c r="B1428" s="504" t="s">
        <v>272</v>
      </c>
      <c r="C1428" s="504" t="s">
        <v>272</v>
      </c>
      <c r="D1428" s="504" t="s">
        <v>272</v>
      </c>
      <c r="E1428" s="504" t="s">
        <v>272</v>
      </c>
      <c r="F1428" s="504" t="s">
        <v>1963</v>
      </c>
      <c r="G1428" s="505" t="s">
        <v>1964</v>
      </c>
    </row>
    <row r="1429" spans="1:7" s="501" customFormat="1" ht="19.149999999999999" customHeight="1" x14ac:dyDescent="0.35">
      <c r="A1429" s="504" t="s">
        <v>272</v>
      </c>
      <c r="B1429" s="504" t="s">
        <v>272</v>
      </c>
      <c r="C1429" s="504" t="s">
        <v>272</v>
      </c>
      <c r="D1429" s="504" t="s">
        <v>272</v>
      </c>
      <c r="E1429" s="504" t="s">
        <v>272</v>
      </c>
      <c r="F1429" s="504" t="s">
        <v>1965</v>
      </c>
      <c r="G1429" s="505" t="s">
        <v>1966</v>
      </c>
    </row>
    <row r="1430" spans="1:7" s="501" customFormat="1" ht="19.149999999999999" customHeight="1" x14ac:dyDescent="0.35">
      <c r="A1430" s="504" t="s">
        <v>272</v>
      </c>
      <c r="B1430" s="504" t="s">
        <v>272</v>
      </c>
      <c r="C1430" s="504" t="s">
        <v>272</v>
      </c>
      <c r="D1430" s="504" t="s">
        <v>272</v>
      </c>
      <c r="E1430" s="504" t="s">
        <v>760</v>
      </c>
      <c r="F1430" s="504" t="s">
        <v>272</v>
      </c>
      <c r="G1430" s="505" t="s">
        <v>1967</v>
      </c>
    </row>
    <row r="1431" spans="1:7" s="501" customFormat="1" ht="19.149999999999999" customHeight="1" x14ac:dyDescent="0.35">
      <c r="A1431" s="504" t="s">
        <v>272</v>
      </c>
      <c r="B1431" s="504" t="s">
        <v>272</v>
      </c>
      <c r="C1431" s="504" t="s">
        <v>272</v>
      </c>
      <c r="D1431" s="504" t="s">
        <v>272</v>
      </c>
      <c r="E1431" s="504" t="s">
        <v>272</v>
      </c>
      <c r="F1431" s="504" t="s">
        <v>762</v>
      </c>
      <c r="G1431" s="505" t="s">
        <v>1968</v>
      </c>
    </row>
    <row r="1432" spans="1:7" s="501" customFormat="1" ht="19.149999999999999" customHeight="1" x14ac:dyDescent="0.35">
      <c r="A1432" s="504" t="s">
        <v>272</v>
      </c>
      <c r="B1432" s="504" t="s">
        <v>272</v>
      </c>
      <c r="C1432" s="504" t="s">
        <v>272</v>
      </c>
      <c r="D1432" s="504" t="s">
        <v>272</v>
      </c>
      <c r="E1432" s="504" t="s">
        <v>272</v>
      </c>
      <c r="F1432" s="504" t="s">
        <v>764</v>
      </c>
      <c r="G1432" s="505" t="s">
        <v>1969</v>
      </c>
    </row>
    <row r="1433" spans="1:7" s="501" customFormat="1" ht="19.149999999999999" customHeight="1" x14ac:dyDescent="0.35">
      <c r="A1433" s="504" t="s">
        <v>272</v>
      </c>
      <c r="B1433" s="504" t="s">
        <v>272</v>
      </c>
      <c r="C1433" s="504" t="s">
        <v>272</v>
      </c>
      <c r="D1433" s="504" t="s">
        <v>272</v>
      </c>
      <c r="E1433" s="504" t="s">
        <v>774</v>
      </c>
      <c r="F1433" s="504" t="s">
        <v>272</v>
      </c>
      <c r="G1433" s="505" t="s">
        <v>1970</v>
      </c>
    </row>
    <row r="1434" spans="1:7" s="501" customFormat="1" ht="19.149999999999999" customHeight="1" x14ac:dyDescent="0.35">
      <c r="A1434" s="504" t="s">
        <v>272</v>
      </c>
      <c r="B1434" s="504" t="s">
        <v>272</v>
      </c>
      <c r="C1434" s="504" t="s">
        <v>272</v>
      </c>
      <c r="D1434" s="504" t="s">
        <v>272</v>
      </c>
      <c r="E1434" s="504" t="s">
        <v>272</v>
      </c>
      <c r="F1434" s="504" t="s">
        <v>776</v>
      </c>
      <c r="G1434" s="505" t="s">
        <v>1970</v>
      </c>
    </row>
    <row r="1435" spans="1:7" s="501" customFormat="1" ht="19.149999999999999" customHeight="1" x14ac:dyDescent="0.35">
      <c r="A1435" s="504" t="s">
        <v>272</v>
      </c>
      <c r="B1435" s="504" t="s">
        <v>272</v>
      </c>
      <c r="C1435" s="504" t="s">
        <v>272</v>
      </c>
      <c r="D1435" s="504" t="s">
        <v>272</v>
      </c>
      <c r="E1435" s="504" t="s">
        <v>782</v>
      </c>
      <c r="F1435" s="504" t="s">
        <v>272</v>
      </c>
      <c r="G1435" s="505" t="s">
        <v>1971</v>
      </c>
    </row>
    <row r="1436" spans="1:7" s="501" customFormat="1" ht="19.149999999999999" customHeight="1" x14ac:dyDescent="0.35">
      <c r="A1436" s="504" t="s">
        <v>272</v>
      </c>
      <c r="B1436" s="504" t="s">
        <v>272</v>
      </c>
      <c r="C1436" s="504" t="s">
        <v>272</v>
      </c>
      <c r="D1436" s="504" t="s">
        <v>272</v>
      </c>
      <c r="E1436" s="504" t="s">
        <v>272</v>
      </c>
      <c r="F1436" s="504" t="s">
        <v>790</v>
      </c>
      <c r="G1436" s="505" t="s">
        <v>1972</v>
      </c>
    </row>
    <row r="1437" spans="1:7" s="501" customFormat="1" ht="19.149999999999999" customHeight="1" x14ac:dyDescent="0.35">
      <c r="A1437" s="504" t="s">
        <v>272</v>
      </c>
      <c r="B1437" s="504" t="s">
        <v>272</v>
      </c>
      <c r="C1437" s="504" t="s">
        <v>272</v>
      </c>
      <c r="D1437" s="504" t="s">
        <v>272</v>
      </c>
      <c r="E1437" s="504" t="s">
        <v>272</v>
      </c>
      <c r="F1437" s="504" t="s">
        <v>792</v>
      </c>
      <c r="G1437" s="505" t="s">
        <v>1973</v>
      </c>
    </row>
    <row r="1438" spans="1:7" s="501" customFormat="1" ht="19.149999999999999" customHeight="1" x14ac:dyDescent="0.35">
      <c r="A1438" s="504" t="s">
        <v>272</v>
      </c>
      <c r="B1438" s="504" t="s">
        <v>272</v>
      </c>
      <c r="C1438" s="504" t="s">
        <v>272</v>
      </c>
      <c r="D1438" s="504" t="s">
        <v>272</v>
      </c>
      <c r="E1438" s="504" t="s">
        <v>794</v>
      </c>
      <c r="F1438" s="504" t="s">
        <v>272</v>
      </c>
      <c r="G1438" s="505" t="s">
        <v>1974</v>
      </c>
    </row>
    <row r="1439" spans="1:7" s="501" customFormat="1" ht="19.149999999999999" customHeight="1" x14ac:dyDescent="0.35">
      <c r="A1439" s="504" t="s">
        <v>272</v>
      </c>
      <c r="B1439" s="504" t="s">
        <v>272</v>
      </c>
      <c r="C1439" s="504" t="s">
        <v>272</v>
      </c>
      <c r="D1439" s="504" t="s">
        <v>272</v>
      </c>
      <c r="E1439" s="504" t="s">
        <v>272</v>
      </c>
      <c r="F1439" s="504" t="s">
        <v>796</v>
      </c>
      <c r="G1439" s="505" t="s">
        <v>1975</v>
      </c>
    </row>
    <row r="1440" spans="1:7" s="501" customFormat="1" ht="19.149999999999999" customHeight="1" x14ac:dyDescent="0.35">
      <c r="A1440" s="504" t="s">
        <v>272</v>
      </c>
      <c r="B1440" s="504" t="s">
        <v>272</v>
      </c>
      <c r="C1440" s="504" t="s">
        <v>272</v>
      </c>
      <c r="D1440" s="504" t="s">
        <v>272</v>
      </c>
      <c r="E1440" s="504" t="s">
        <v>272</v>
      </c>
      <c r="F1440" s="504" t="s">
        <v>798</v>
      </c>
      <c r="G1440" s="505" t="s">
        <v>1976</v>
      </c>
    </row>
    <row r="1441" spans="1:7" s="501" customFormat="1" ht="19.149999999999999" customHeight="1" x14ac:dyDescent="0.35">
      <c r="A1441" s="504" t="s">
        <v>272</v>
      </c>
      <c r="B1441" s="504" t="s">
        <v>272</v>
      </c>
      <c r="C1441" s="504" t="s">
        <v>272</v>
      </c>
      <c r="D1441" s="504" t="s">
        <v>272</v>
      </c>
      <c r="E1441" s="504" t="s">
        <v>897</v>
      </c>
      <c r="F1441" s="504" t="s">
        <v>272</v>
      </c>
      <c r="G1441" s="505" t="s">
        <v>1977</v>
      </c>
    </row>
    <row r="1442" spans="1:7" s="501" customFormat="1" ht="19.149999999999999" customHeight="1" x14ac:dyDescent="0.35">
      <c r="A1442" s="504" t="s">
        <v>272</v>
      </c>
      <c r="B1442" s="504" t="s">
        <v>272</v>
      </c>
      <c r="C1442" s="504" t="s">
        <v>272</v>
      </c>
      <c r="D1442" s="504" t="s">
        <v>272</v>
      </c>
      <c r="E1442" s="504" t="s">
        <v>272</v>
      </c>
      <c r="F1442" s="504" t="s">
        <v>899</v>
      </c>
      <c r="G1442" s="505" t="s">
        <v>1977</v>
      </c>
    </row>
    <row r="1443" spans="1:7" s="501" customFormat="1" ht="19.149999999999999" customHeight="1" x14ac:dyDescent="0.35">
      <c r="A1443" s="504" t="s">
        <v>272</v>
      </c>
      <c r="B1443" s="504" t="s">
        <v>272</v>
      </c>
      <c r="C1443" s="504" t="s">
        <v>272</v>
      </c>
      <c r="D1443" s="504" t="s">
        <v>272</v>
      </c>
      <c r="E1443" s="504" t="s">
        <v>806</v>
      </c>
      <c r="F1443" s="504" t="s">
        <v>272</v>
      </c>
      <c r="G1443" s="505" t="s">
        <v>1089</v>
      </c>
    </row>
    <row r="1444" spans="1:7" s="501" customFormat="1" ht="19.149999999999999" customHeight="1" x14ac:dyDescent="0.35">
      <c r="A1444" s="504" t="s">
        <v>272</v>
      </c>
      <c r="B1444" s="504" t="s">
        <v>272</v>
      </c>
      <c r="C1444" s="504" t="s">
        <v>272</v>
      </c>
      <c r="D1444" s="504" t="s">
        <v>272</v>
      </c>
      <c r="E1444" s="504" t="s">
        <v>272</v>
      </c>
      <c r="F1444" s="504" t="s">
        <v>812</v>
      </c>
      <c r="G1444" s="505" t="s">
        <v>1089</v>
      </c>
    </row>
    <row r="1445" spans="1:7" s="501" customFormat="1" ht="19.149999999999999" customHeight="1" x14ac:dyDescent="0.35">
      <c r="A1445" s="504" t="s">
        <v>272</v>
      </c>
      <c r="B1445" s="504" t="s">
        <v>272</v>
      </c>
      <c r="C1445" s="504" t="s">
        <v>272</v>
      </c>
      <c r="D1445" s="504" t="s">
        <v>272</v>
      </c>
      <c r="E1445" s="504" t="s">
        <v>826</v>
      </c>
      <c r="F1445" s="504" t="s">
        <v>272</v>
      </c>
      <c r="G1445" s="505" t="s">
        <v>1978</v>
      </c>
    </row>
    <row r="1446" spans="1:7" s="501" customFormat="1" ht="19.149999999999999" customHeight="1" x14ac:dyDescent="0.35">
      <c r="A1446" s="504" t="s">
        <v>272</v>
      </c>
      <c r="B1446" s="504" t="s">
        <v>272</v>
      </c>
      <c r="C1446" s="504" t="s">
        <v>272</v>
      </c>
      <c r="D1446" s="504" t="s">
        <v>272</v>
      </c>
      <c r="E1446" s="504" t="s">
        <v>272</v>
      </c>
      <c r="F1446" s="504" t="s">
        <v>860</v>
      </c>
      <c r="G1446" s="505" t="s">
        <v>1979</v>
      </c>
    </row>
    <row r="1447" spans="1:7" s="501" customFormat="1" ht="19.149999999999999" customHeight="1" x14ac:dyDescent="0.35">
      <c r="A1447" s="504" t="s">
        <v>272</v>
      </c>
      <c r="B1447" s="504" t="s">
        <v>272</v>
      </c>
      <c r="C1447" s="504" t="s">
        <v>272</v>
      </c>
      <c r="D1447" s="504" t="s">
        <v>272</v>
      </c>
      <c r="E1447" s="504" t="s">
        <v>272</v>
      </c>
      <c r="F1447" s="504" t="s">
        <v>830</v>
      </c>
      <c r="G1447" s="505" t="s">
        <v>1980</v>
      </c>
    </row>
    <row r="1448" spans="1:7" s="501" customFormat="1" ht="19.149999999999999" customHeight="1" x14ac:dyDescent="0.35">
      <c r="A1448" s="504" t="s">
        <v>272</v>
      </c>
      <c r="B1448" s="504" t="s">
        <v>272</v>
      </c>
      <c r="C1448" s="504" t="s">
        <v>272</v>
      </c>
      <c r="D1448" s="504" t="s">
        <v>272</v>
      </c>
      <c r="E1448" s="504" t="s">
        <v>272</v>
      </c>
      <c r="F1448" s="504" t="s">
        <v>832</v>
      </c>
      <c r="G1448" s="505" t="s">
        <v>1981</v>
      </c>
    </row>
    <row r="1449" spans="1:7" s="501" customFormat="1" ht="19.149999999999999" customHeight="1" x14ac:dyDescent="0.35">
      <c r="A1449" s="504" t="s">
        <v>272</v>
      </c>
      <c r="B1449" s="504" t="s">
        <v>272</v>
      </c>
      <c r="C1449" s="504" t="s">
        <v>272</v>
      </c>
      <c r="D1449" s="504" t="s">
        <v>272</v>
      </c>
      <c r="E1449" s="504" t="s">
        <v>834</v>
      </c>
      <c r="F1449" s="504" t="s">
        <v>272</v>
      </c>
      <c r="G1449" s="505" t="s">
        <v>1982</v>
      </c>
    </row>
    <row r="1450" spans="1:7" s="501" customFormat="1" ht="19.149999999999999" customHeight="1" x14ac:dyDescent="0.35">
      <c r="A1450" s="504" t="s">
        <v>272</v>
      </c>
      <c r="B1450" s="504" t="s">
        <v>272</v>
      </c>
      <c r="C1450" s="504" t="s">
        <v>272</v>
      </c>
      <c r="D1450" s="504" t="s">
        <v>272</v>
      </c>
      <c r="E1450" s="504" t="s">
        <v>272</v>
      </c>
      <c r="F1450" s="504" t="s">
        <v>840</v>
      </c>
      <c r="G1450" s="505" t="s">
        <v>1983</v>
      </c>
    </row>
    <row r="1451" spans="1:7" s="501" customFormat="1" ht="19.149999999999999" customHeight="1" x14ac:dyDescent="0.35">
      <c r="A1451" s="504" t="s">
        <v>272</v>
      </c>
      <c r="B1451" s="504" t="s">
        <v>272</v>
      </c>
      <c r="C1451" s="504" t="s">
        <v>272</v>
      </c>
      <c r="D1451" s="504" t="s">
        <v>272</v>
      </c>
      <c r="E1451" s="504" t="s">
        <v>272</v>
      </c>
      <c r="F1451" s="504" t="s">
        <v>842</v>
      </c>
      <c r="G1451" s="505" t="s">
        <v>825</v>
      </c>
    </row>
    <row r="1452" spans="1:7" s="501" customFormat="1" ht="19.149999999999999" customHeight="1" x14ac:dyDescent="0.35">
      <c r="A1452" s="504" t="s">
        <v>272</v>
      </c>
      <c r="B1452" s="504" t="s">
        <v>272</v>
      </c>
      <c r="C1452" s="504" t="s">
        <v>1886</v>
      </c>
      <c r="D1452" s="504" t="s">
        <v>272</v>
      </c>
      <c r="E1452" s="504" t="s">
        <v>272</v>
      </c>
      <c r="F1452" s="504" t="s">
        <v>272</v>
      </c>
      <c r="G1452" s="505" t="s">
        <v>1984</v>
      </c>
    </row>
    <row r="1453" spans="1:7" s="501" customFormat="1" ht="19.149999999999999" customHeight="1" x14ac:dyDescent="0.35">
      <c r="A1453" s="504" t="s">
        <v>272</v>
      </c>
      <c r="B1453" s="504" t="s">
        <v>272</v>
      </c>
      <c r="C1453" s="504" t="s">
        <v>272</v>
      </c>
      <c r="D1453" s="504" t="s">
        <v>1888</v>
      </c>
      <c r="E1453" s="504" t="s">
        <v>272</v>
      </c>
      <c r="F1453" s="504" t="s">
        <v>272</v>
      </c>
      <c r="G1453" s="505" t="s">
        <v>1984</v>
      </c>
    </row>
    <row r="1454" spans="1:7" s="501" customFormat="1" ht="19.149999999999999" customHeight="1" x14ac:dyDescent="0.35">
      <c r="A1454" s="504" t="s">
        <v>272</v>
      </c>
      <c r="B1454" s="504" t="s">
        <v>272</v>
      </c>
      <c r="C1454" s="504" t="s">
        <v>272</v>
      </c>
      <c r="D1454" s="504" t="s">
        <v>272</v>
      </c>
      <c r="E1454" s="504" t="s">
        <v>750</v>
      </c>
      <c r="F1454" s="504" t="s">
        <v>272</v>
      </c>
      <c r="G1454" s="505" t="s">
        <v>1985</v>
      </c>
    </row>
    <row r="1455" spans="1:7" s="501" customFormat="1" ht="19.149999999999999" customHeight="1" x14ac:dyDescent="0.35">
      <c r="A1455" s="504" t="s">
        <v>272</v>
      </c>
      <c r="B1455" s="504" t="s">
        <v>272</v>
      </c>
      <c r="C1455" s="504" t="s">
        <v>272</v>
      </c>
      <c r="D1455" s="504" t="s">
        <v>272</v>
      </c>
      <c r="E1455" s="504" t="s">
        <v>272</v>
      </c>
      <c r="F1455" s="504" t="s">
        <v>754</v>
      </c>
      <c r="G1455" s="505" t="s">
        <v>1985</v>
      </c>
    </row>
    <row r="1456" spans="1:7" s="501" customFormat="1" ht="19.149999999999999" customHeight="1" x14ac:dyDescent="0.35">
      <c r="A1456" s="504" t="s">
        <v>272</v>
      </c>
      <c r="B1456" s="504" t="s">
        <v>272</v>
      </c>
      <c r="C1456" s="504" t="s">
        <v>272</v>
      </c>
      <c r="D1456" s="504" t="s">
        <v>272</v>
      </c>
      <c r="E1456" s="504" t="s">
        <v>1961</v>
      </c>
      <c r="F1456" s="504" t="s">
        <v>272</v>
      </c>
      <c r="G1456" s="505" t="s">
        <v>1986</v>
      </c>
    </row>
    <row r="1457" spans="1:7" s="501" customFormat="1" ht="19.149999999999999" customHeight="1" x14ac:dyDescent="0.35">
      <c r="A1457" s="504" t="s">
        <v>272</v>
      </c>
      <c r="B1457" s="504" t="s">
        <v>272</v>
      </c>
      <c r="C1457" s="504" t="s">
        <v>272</v>
      </c>
      <c r="D1457" s="504" t="s">
        <v>272</v>
      </c>
      <c r="E1457" s="504" t="s">
        <v>272</v>
      </c>
      <c r="F1457" s="504" t="s">
        <v>1965</v>
      </c>
      <c r="G1457" s="505" t="s">
        <v>1986</v>
      </c>
    </row>
    <row r="1458" spans="1:7" s="501" customFormat="1" ht="19.149999999999999" customHeight="1" x14ac:dyDescent="0.35">
      <c r="A1458" s="504" t="s">
        <v>272</v>
      </c>
      <c r="B1458" s="504" t="s">
        <v>272</v>
      </c>
      <c r="C1458" s="504" t="s">
        <v>272</v>
      </c>
      <c r="D1458" s="504" t="s">
        <v>272</v>
      </c>
      <c r="E1458" s="504" t="s">
        <v>760</v>
      </c>
      <c r="F1458" s="504" t="s">
        <v>272</v>
      </c>
      <c r="G1458" s="505" t="s">
        <v>1987</v>
      </c>
    </row>
    <row r="1459" spans="1:7" s="501" customFormat="1" ht="19.149999999999999" customHeight="1" x14ac:dyDescent="0.35">
      <c r="A1459" s="504" t="s">
        <v>272</v>
      </c>
      <c r="B1459" s="504" t="s">
        <v>272</v>
      </c>
      <c r="C1459" s="504" t="s">
        <v>272</v>
      </c>
      <c r="D1459" s="504" t="s">
        <v>272</v>
      </c>
      <c r="E1459" s="504" t="s">
        <v>272</v>
      </c>
      <c r="F1459" s="504" t="s">
        <v>762</v>
      </c>
      <c r="G1459" s="505" t="s">
        <v>1988</v>
      </c>
    </row>
    <row r="1460" spans="1:7" s="501" customFormat="1" ht="19.149999999999999" customHeight="1" x14ac:dyDescent="0.35">
      <c r="A1460" s="504" t="s">
        <v>272</v>
      </c>
      <c r="B1460" s="504" t="s">
        <v>272</v>
      </c>
      <c r="C1460" s="504" t="s">
        <v>272</v>
      </c>
      <c r="D1460" s="504" t="s">
        <v>272</v>
      </c>
      <c r="E1460" s="504" t="s">
        <v>272</v>
      </c>
      <c r="F1460" s="504" t="s">
        <v>764</v>
      </c>
      <c r="G1460" s="505" t="s">
        <v>1989</v>
      </c>
    </row>
    <row r="1461" spans="1:7" s="501" customFormat="1" ht="19.149999999999999" customHeight="1" x14ac:dyDescent="0.35">
      <c r="A1461" s="504" t="s">
        <v>272</v>
      </c>
      <c r="B1461" s="504" t="s">
        <v>272</v>
      </c>
      <c r="C1461" s="504" t="s">
        <v>272</v>
      </c>
      <c r="D1461" s="504" t="s">
        <v>272</v>
      </c>
      <c r="E1461" s="504" t="s">
        <v>766</v>
      </c>
      <c r="F1461" s="504" t="s">
        <v>272</v>
      </c>
      <c r="G1461" s="505" t="s">
        <v>1990</v>
      </c>
    </row>
    <row r="1462" spans="1:7" s="501" customFormat="1" ht="19.149999999999999" customHeight="1" x14ac:dyDescent="0.35">
      <c r="A1462" s="504" t="s">
        <v>272</v>
      </c>
      <c r="B1462" s="504" t="s">
        <v>272</v>
      </c>
      <c r="C1462" s="504" t="s">
        <v>272</v>
      </c>
      <c r="D1462" s="504" t="s">
        <v>272</v>
      </c>
      <c r="E1462" s="504" t="s">
        <v>272</v>
      </c>
      <c r="F1462" s="504" t="s">
        <v>768</v>
      </c>
      <c r="G1462" s="505" t="s">
        <v>1991</v>
      </c>
    </row>
    <row r="1463" spans="1:7" s="501" customFormat="1" ht="19.149999999999999" customHeight="1" x14ac:dyDescent="0.35">
      <c r="A1463" s="504" t="s">
        <v>272</v>
      </c>
      <c r="B1463" s="504" t="s">
        <v>272</v>
      </c>
      <c r="C1463" s="504" t="s">
        <v>272</v>
      </c>
      <c r="D1463" s="504" t="s">
        <v>272</v>
      </c>
      <c r="E1463" s="504" t="s">
        <v>272</v>
      </c>
      <c r="F1463" s="504" t="s">
        <v>770</v>
      </c>
      <c r="G1463" s="505" t="s">
        <v>1992</v>
      </c>
    </row>
    <row r="1464" spans="1:7" s="501" customFormat="1" ht="19.149999999999999" customHeight="1" x14ac:dyDescent="0.35">
      <c r="A1464" s="504" t="s">
        <v>272</v>
      </c>
      <c r="B1464" s="504" t="s">
        <v>272</v>
      </c>
      <c r="C1464" s="504" t="s">
        <v>272</v>
      </c>
      <c r="D1464" s="504" t="s">
        <v>272</v>
      </c>
      <c r="E1464" s="504" t="s">
        <v>774</v>
      </c>
      <c r="F1464" s="504" t="s">
        <v>272</v>
      </c>
      <c r="G1464" s="505" t="s">
        <v>1993</v>
      </c>
    </row>
    <row r="1465" spans="1:7" s="501" customFormat="1" ht="19.149999999999999" customHeight="1" x14ac:dyDescent="0.35">
      <c r="A1465" s="504" t="s">
        <v>272</v>
      </c>
      <c r="B1465" s="504" t="s">
        <v>272</v>
      </c>
      <c r="C1465" s="504" t="s">
        <v>272</v>
      </c>
      <c r="D1465" s="504" t="s">
        <v>272</v>
      </c>
      <c r="E1465" s="504" t="s">
        <v>272</v>
      </c>
      <c r="F1465" s="504" t="s">
        <v>776</v>
      </c>
      <c r="G1465" s="505" t="s">
        <v>1993</v>
      </c>
    </row>
    <row r="1466" spans="1:7" s="501" customFormat="1" ht="19.149999999999999" customHeight="1" x14ac:dyDescent="0.35">
      <c r="A1466" s="504" t="s">
        <v>272</v>
      </c>
      <c r="B1466" s="504" t="s">
        <v>272</v>
      </c>
      <c r="C1466" s="504" t="s">
        <v>272</v>
      </c>
      <c r="D1466" s="504" t="s">
        <v>272</v>
      </c>
      <c r="E1466" s="504" t="s">
        <v>782</v>
      </c>
      <c r="F1466" s="504" t="s">
        <v>272</v>
      </c>
      <c r="G1466" s="505" t="s">
        <v>1994</v>
      </c>
    </row>
    <row r="1467" spans="1:7" s="501" customFormat="1" ht="19.149999999999999" customHeight="1" x14ac:dyDescent="0.35">
      <c r="A1467" s="504" t="s">
        <v>272</v>
      </c>
      <c r="B1467" s="504" t="s">
        <v>272</v>
      </c>
      <c r="C1467" s="504" t="s">
        <v>272</v>
      </c>
      <c r="D1467" s="504" t="s">
        <v>272</v>
      </c>
      <c r="E1467" s="504" t="s">
        <v>272</v>
      </c>
      <c r="F1467" s="504" t="s">
        <v>784</v>
      </c>
      <c r="G1467" s="505" t="s">
        <v>1995</v>
      </c>
    </row>
    <row r="1468" spans="1:7" s="501" customFormat="1" ht="19.149999999999999" customHeight="1" x14ac:dyDescent="0.35">
      <c r="A1468" s="504" t="s">
        <v>272</v>
      </c>
      <c r="B1468" s="504" t="s">
        <v>272</v>
      </c>
      <c r="C1468" s="504" t="s">
        <v>272</v>
      </c>
      <c r="D1468" s="504" t="s">
        <v>272</v>
      </c>
      <c r="E1468" s="504" t="s">
        <v>272</v>
      </c>
      <c r="F1468" s="504" t="s">
        <v>788</v>
      </c>
      <c r="G1468" s="505" t="s">
        <v>1996</v>
      </c>
    </row>
    <row r="1469" spans="1:7" s="501" customFormat="1" ht="19.149999999999999" customHeight="1" x14ac:dyDescent="0.35">
      <c r="A1469" s="504" t="s">
        <v>272</v>
      </c>
      <c r="B1469" s="504" t="s">
        <v>272</v>
      </c>
      <c r="C1469" s="504" t="s">
        <v>272</v>
      </c>
      <c r="D1469" s="504" t="s">
        <v>272</v>
      </c>
      <c r="E1469" s="504" t="s">
        <v>272</v>
      </c>
      <c r="F1469" s="504" t="s">
        <v>790</v>
      </c>
      <c r="G1469" s="505" t="s">
        <v>1997</v>
      </c>
    </row>
    <row r="1470" spans="1:7" s="501" customFormat="1" ht="19.149999999999999" customHeight="1" x14ac:dyDescent="0.35">
      <c r="A1470" s="504" t="s">
        <v>272</v>
      </c>
      <c r="B1470" s="504" t="s">
        <v>272</v>
      </c>
      <c r="C1470" s="504" t="s">
        <v>272</v>
      </c>
      <c r="D1470" s="504" t="s">
        <v>272</v>
      </c>
      <c r="E1470" s="504" t="s">
        <v>272</v>
      </c>
      <c r="F1470" s="504" t="s">
        <v>792</v>
      </c>
      <c r="G1470" s="505" t="s">
        <v>1998</v>
      </c>
    </row>
    <row r="1471" spans="1:7" s="501" customFormat="1" ht="19.149999999999999" customHeight="1" x14ac:dyDescent="0.35">
      <c r="A1471" s="504" t="s">
        <v>272</v>
      </c>
      <c r="B1471" s="504" t="s">
        <v>272</v>
      </c>
      <c r="C1471" s="504" t="s">
        <v>272</v>
      </c>
      <c r="D1471" s="504" t="s">
        <v>272</v>
      </c>
      <c r="E1471" s="504" t="s">
        <v>794</v>
      </c>
      <c r="F1471" s="504" t="s">
        <v>272</v>
      </c>
      <c r="G1471" s="505" t="s">
        <v>1999</v>
      </c>
    </row>
    <row r="1472" spans="1:7" s="501" customFormat="1" ht="19.149999999999999" customHeight="1" x14ac:dyDescent="0.35">
      <c r="A1472" s="504" t="s">
        <v>272</v>
      </c>
      <c r="B1472" s="504" t="s">
        <v>272</v>
      </c>
      <c r="C1472" s="504" t="s">
        <v>272</v>
      </c>
      <c r="D1472" s="504" t="s">
        <v>272</v>
      </c>
      <c r="E1472" s="504" t="s">
        <v>272</v>
      </c>
      <c r="F1472" s="504" t="s">
        <v>796</v>
      </c>
      <c r="G1472" s="505" t="s">
        <v>2000</v>
      </c>
    </row>
    <row r="1473" spans="1:7" s="501" customFormat="1" ht="19.149999999999999" customHeight="1" x14ac:dyDescent="0.35">
      <c r="A1473" s="504" t="s">
        <v>272</v>
      </c>
      <c r="B1473" s="504" t="s">
        <v>272</v>
      </c>
      <c r="C1473" s="504" t="s">
        <v>272</v>
      </c>
      <c r="D1473" s="504" t="s">
        <v>272</v>
      </c>
      <c r="E1473" s="504" t="s">
        <v>272</v>
      </c>
      <c r="F1473" s="504" t="s">
        <v>798</v>
      </c>
      <c r="G1473" s="505" t="s">
        <v>2001</v>
      </c>
    </row>
    <row r="1474" spans="1:7" s="501" customFormat="1" ht="19.149999999999999" customHeight="1" x14ac:dyDescent="0.35">
      <c r="A1474" s="504" t="s">
        <v>272</v>
      </c>
      <c r="B1474" s="504" t="s">
        <v>272</v>
      </c>
      <c r="C1474" s="504" t="s">
        <v>272</v>
      </c>
      <c r="D1474" s="504" t="s">
        <v>272</v>
      </c>
      <c r="E1474" s="504" t="s">
        <v>800</v>
      </c>
      <c r="F1474" s="504" t="s">
        <v>272</v>
      </c>
      <c r="G1474" s="505" t="s">
        <v>2002</v>
      </c>
    </row>
    <row r="1475" spans="1:7" s="501" customFormat="1" ht="19.149999999999999" customHeight="1" x14ac:dyDescent="0.35">
      <c r="A1475" s="504" t="s">
        <v>272</v>
      </c>
      <c r="B1475" s="504" t="s">
        <v>272</v>
      </c>
      <c r="C1475" s="504" t="s">
        <v>272</v>
      </c>
      <c r="D1475" s="504" t="s">
        <v>272</v>
      </c>
      <c r="E1475" s="504" t="s">
        <v>272</v>
      </c>
      <c r="F1475" s="504" t="s">
        <v>804</v>
      </c>
      <c r="G1475" s="505" t="s">
        <v>2002</v>
      </c>
    </row>
    <row r="1476" spans="1:7" s="501" customFormat="1" ht="19.149999999999999" customHeight="1" x14ac:dyDescent="0.35">
      <c r="A1476" s="504" t="s">
        <v>272</v>
      </c>
      <c r="B1476" s="504" t="s">
        <v>272</v>
      </c>
      <c r="C1476" s="504" t="s">
        <v>272</v>
      </c>
      <c r="D1476" s="504" t="s">
        <v>272</v>
      </c>
      <c r="E1476" s="504" t="s">
        <v>806</v>
      </c>
      <c r="F1476" s="504" t="s">
        <v>272</v>
      </c>
      <c r="G1476" s="505" t="s">
        <v>2003</v>
      </c>
    </row>
    <row r="1477" spans="1:7" s="501" customFormat="1" ht="19.149999999999999" customHeight="1" x14ac:dyDescent="0.35">
      <c r="A1477" s="504" t="s">
        <v>272</v>
      </c>
      <c r="B1477" s="504" t="s">
        <v>272</v>
      </c>
      <c r="C1477" s="504" t="s">
        <v>272</v>
      </c>
      <c r="D1477" s="504" t="s">
        <v>272</v>
      </c>
      <c r="E1477" s="504" t="s">
        <v>272</v>
      </c>
      <c r="F1477" s="504" t="s">
        <v>812</v>
      </c>
      <c r="G1477" s="505" t="s">
        <v>2003</v>
      </c>
    </row>
    <row r="1478" spans="1:7" s="501" customFormat="1" ht="19.149999999999999" customHeight="1" x14ac:dyDescent="0.35">
      <c r="A1478" s="504" t="s">
        <v>272</v>
      </c>
      <c r="B1478" s="504" t="s">
        <v>272</v>
      </c>
      <c r="C1478" s="504" t="s">
        <v>272</v>
      </c>
      <c r="D1478" s="504" t="s">
        <v>272</v>
      </c>
      <c r="E1478" s="504" t="s">
        <v>826</v>
      </c>
      <c r="F1478" s="504" t="s">
        <v>272</v>
      </c>
      <c r="G1478" s="505" t="s">
        <v>2004</v>
      </c>
    </row>
    <row r="1479" spans="1:7" s="501" customFormat="1" ht="19.149999999999999" customHeight="1" x14ac:dyDescent="0.35">
      <c r="A1479" s="504" t="s">
        <v>272</v>
      </c>
      <c r="B1479" s="504" t="s">
        <v>272</v>
      </c>
      <c r="C1479" s="504" t="s">
        <v>272</v>
      </c>
      <c r="D1479" s="504" t="s">
        <v>272</v>
      </c>
      <c r="E1479" s="504" t="s">
        <v>272</v>
      </c>
      <c r="F1479" s="504" t="s">
        <v>860</v>
      </c>
      <c r="G1479" s="505" t="s">
        <v>1800</v>
      </c>
    </row>
    <row r="1480" spans="1:7" s="501" customFormat="1" ht="19.149999999999999" customHeight="1" x14ac:dyDescent="0.35">
      <c r="A1480" s="504" t="s">
        <v>272</v>
      </c>
      <c r="B1480" s="504" t="s">
        <v>272</v>
      </c>
      <c r="C1480" s="504" t="s">
        <v>272</v>
      </c>
      <c r="D1480" s="504" t="s">
        <v>272</v>
      </c>
      <c r="E1480" s="504" t="s">
        <v>272</v>
      </c>
      <c r="F1480" s="504" t="s">
        <v>830</v>
      </c>
      <c r="G1480" s="505" t="s">
        <v>2005</v>
      </c>
    </row>
    <row r="1481" spans="1:7" s="501" customFormat="1" ht="19.149999999999999" customHeight="1" x14ac:dyDescent="0.35">
      <c r="A1481" s="504" t="s">
        <v>272</v>
      </c>
      <c r="B1481" s="504" t="s">
        <v>272</v>
      </c>
      <c r="C1481" s="504" t="s">
        <v>272</v>
      </c>
      <c r="D1481" s="504" t="s">
        <v>272</v>
      </c>
      <c r="E1481" s="504" t="s">
        <v>272</v>
      </c>
      <c r="F1481" s="504" t="s">
        <v>832</v>
      </c>
      <c r="G1481" s="505" t="s">
        <v>2006</v>
      </c>
    </row>
    <row r="1482" spans="1:7" s="501" customFormat="1" ht="19.149999999999999" customHeight="1" x14ac:dyDescent="0.35">
      <c r="A1482" s="504" t="s">
        <v>272</v>
      </c>
      <c r="B1482" s="504" t="s">
        <v>272</v>
      </c>
      <c r="C1482" s="504" t="s">
        <v>272</v>
      </c>
      <c r="D1482" s="504" t="s">
        <v>272</v>
      </c>
      <c r="E1482" s="504" t="s">
        <v>984</v>
      </c>
      <c r="F1482" s="504" t="s">
        <v>272</v>
      </c>
      <c r="G1482" s="505" t="s">
        <v>2007</v>
      </c>
    </row>
    <row r="1483" spans="1:7" s="501" customFormat="1" ht="19.149999999999999" customHeight="1" x14ac:dyDescent="0.35">
      <c r="A1483" s="504" t="s">
        <v>272</v>
      </c>
      <c r="B1483" s="504" t="s">
        <v>272</v>
      </c>
      <c r="C1483" s="504" t="s">
        <v>272</v>
      </c>
      <c r="D1483" s="504" t="s">
        <v>272</v>
      </c>
      <c r="E1483" s="504" t="s">
        <v>272</v>
      </c>
      <c r="F1483" s="504" t="s">
        <v>986</v>
      </c>
      <c r="G1483" s="505" t="s">
        <v>2007</v>
      </c>
    </row>
    <row r="1484" spans="1:7" s="501" customFormat="1" ht="19.149999999999999" customHeight="1" x14ac:dyDescent="0.35">
      <c r="A1484" s="504" t="s">
        <v>272</v>
      </c>
      <c r="B1484" s="504" t="s">
        <v>272</v>
      </c>
      <c r="C1484" s="504" t="s">
        <v>272</v>
      </c>
      <c r="D1484" s="504" t="s">
        <v>272</v>
      </c>
      <c r="E1484" s="504" t="s">
        <v>834</v>
      </c>
      <c r="F1484" s="504" t="s">
        <v>272</v>
      </c>
      <c r="G1484" s="505" t="s">
        <v>2008</v>
      </c>
    </row>
    <row r="1485" spans="1:7" s="501" customFormat="1" ht="19.149999999999999" customHeight="1" x14ac:dyDescent="0.35">
      <c r="A1485" s="504" t="s">
        <v>272</v>
      </c>
      <c r="B1485" s="504" t="s">
        <v>272</v>
      </c>
      <c r="C1485" s="504" t="s">
        <v>272</v>
      </c>
      <c r="D1485" s="504" t="s">
        <v>272</v>
      </c>
      <c r="E1485" s="504" t="s">
        <v>272</v>
      </c>
      <c r="F1485" s="504" t="s">
        <v>840</v>
      </c>
      <c r="G1485" s="505" t="s">
        <v>2009</v>
      </c>
    </row>
    <row r="1486" spans="1:7" s="501" customFormat="1" ht="19.149999999999999" customHeight="1" x14ac:dyDescent="0.35">
      <c r="A1486" s="504" t="s">
        <v>272</v>
      </c>
      <c r="B1486" s="504" t="s">
        <v>272</v>
      </c>
      <c r="C1486" s="504" t="s">
        <v>272</v>
      </c>
      <c r="D1486" s="504" t="s">
        <v>272</v>
      </c>
      <c r="E1486" s="504" t="s">
        <v>272</v>
      </c>
      <c r="F1486" s="504" t="s">
        <v>842</v>
      </c>
      <c r="G1486" s="505" t="s">
        <v>2010</v>
      </c>
    </row>
    <row r="1487" spans="1:7" s="501" customFormat="1" ht="19.149999999999999" customHeight="1" x14ac:dyDescent="0.35">
      <c r="A1487" s="504" t="s">
        <v>272</v>
      </c>
      <c r="B1487" s="504" t="s">
        <v>272</v>
      </c>
      <c r="C1487" s="504" t="s">
        <v>272</v>
      </c>
      <c r="D1487" s="504" t="s">
        <v>272</v>
      </c>
      <c r="E1487" s="504" t="s">
        <v>708</v>
      </c>
      <c r="F1487" s="504" t="s">
        <v>272</v>
      </c>
      <c r="G1487" s="505" t="s">
        <v>2011</v>
      </c>
    </row>
    <row r="1488" spans="1:7" s="501" customFormat="1" ht="19.149999999999999" customHeight="1" x14ac:dyDescent="0.35">
      <c r="A1488" s="504" t="s">
        <v>272</v>
      </c>
      <c r="B1488" s="504" t="s">
        <v>272</v>
      </c>
      <c r="C1488" s="504" t="s">
        <v>272</v>
      </c>
      <c r="D1488" s="504" t="s">
        <v>272</v>
      </c>
      <c r="E1488" s="504" t="s">
        <v>272</v>
      </c>
      <c r="F1488" s="504" t="s">
        <v>710</v>
      </c>
      <c r="G1488" s="505" t="s">
        <v>2011</v>
      </c>
    </row>
    <row r="1489" spans="1:7" s="501" customFormat="1" ht="19.149999999999999" customHeight="1" x14ac:dyDescent="0.35">
      <c r="A1489" s="504" t="s">
        <v>272</v>
      </c>
      <c r="B1489" s="504" t="s">
        <v>272</v>
      </c>
      <c r="C1489" s="504" t="s">
        <v>272</v>
      </c>
      <c r="D1489" s="504" t="s">
        <v>272</v>
      </c>
      <c r="E1489" s="504" t="s">
        <v>649</v>
      </c>
      <c r="F1489" s="504" t="s">
        <v>272</v>
      </c>
      <c r="G1489" s="505" t="s">
        <v>2012</v>
      </c>
    </row>
    <row r="1490" spans="1:7" s="501" customFormat="1" ht="19.149999999999999" customHeight="1" x14ac:dyDescent="0.35">
      <c r="A1490" s="504" t="s">
        <v>272</v>
      </c>
      <c r="B1490" s="504" t="s">
        <v>272</v>
      </c>
      <c r="C1490" s="504" t="s">
        <v>272</v>
      </c>
      <c r="D1490" s="504" t="s">
        <v>272</v>
      </c>
      <c r="E1490" s="504" t="s">
        <v>272</v>
      </c>
      <c r="F1490" s="504" t="s">
        <v>651</v>
      </c>
      <c r="G1490" s="505" t="s">
        <v>2012</v>
      </c>
    </row>
    <row r="1491" spans="1:7" s="501" customFormat="1" ht="19.149999999999999" customHeight="1" x14ac:dyDescent="0.35">
      <c r="A1491" s="504" t="s">
        <v>272</v>
      </c>
      <c r="B1491" s="504" t="s">
        <v>272</v>
      </c>
      <c r="C1491" s="504" t="s">
        <v>272</v>
      </c>
      <c r="D1491" s="504" t="s">
        <v>272</v>
      </c>
      <c r="E1491" s="504" t="s">
        <v>657</v>
      </c>
      <c r="F1491" s="504" t="s">
        <v>272</v>
      </c>
      <c r="G1491" s="505" t="s">
        <v>2013</v>
      </c>
    </row>
    <row r="1492" spans="1:7" s="501" customFormat="1" ht="19.149999999999999" customHeight="1" x14ac:dyDescent="0.35">
      <c r="A1492" s="504" t="s">
        <v>272</v>
      </c>
      <c r="B1492" s="504" t="s">
        <v>272</v>
      </c>
      <c r="C1492" s="504" t="s">
        <v>272</v>
      </c>
      <c r="D1492" s="504" t="s">
        <v>272</v>
      </c>
      <c r="E1492" s="504" t="s">
        <v>272</v>
      </c>
      <c r="F1492" s="504" t="s">
        <v>659</v>
      </c>
      <c r="G1492" s="505" t="s">
        <v>2014</v>
      </c>
    </row>
    <row r="1493" spans="1:7" s="501" customFormat="1" ht="19.149999999999999" customHeight="1" x14ac:dyDescent="0.35">
      <c r="A1493" s="504" t="s">
        <v>272</v>
      </c>
      <c r="B1493" s="504" t="s">
        <v>272</v>
      </c>
      <c r="C1493" s="504" t="s">
        <v>272</v>
      </c>
      <c r="D1493" s="504" t="s">
        <v>272</v>
      </c>
      <c r="E1493" s="504" t="s">
        <v>272</v>
      </c>
      <c r="F1493" s="504" t="s">
        <v>661</v>
      </c>
      <c r="G1493" s="505" t="s">
        <v>2015</v>
      </c>
    </row>
    <row r="1494" spans="1:7" s="501" customFormat="1" ht="19.149999999999999" customHeight="1" x14ac:dyDescent="0.35">
      <c r="A1494" s="504" t="s">
        <v>272</v>
      </c>
      <c r="B1494" s="504" t="s">
        <v>272</v>
      </c>
      <c r="C1494" s="504" t="s">
        <v>272</v>
      </c>
      <c r="D1494" s="504" t="s">
        <v>272</v>
      </c>
      <c r="E1494" s="504" t="s">
        <v>272</v>
      </c>
      <c r="F1494" s="504" t="s">
        <v>669</v>
      </c>
      <c r="G1494" s="505" t="s">
        <v>2016</v>
      </c>
    </row>
    <row r="1495" spans="1:7" s="501" customFormat="1" ht="19.149999999999999" customHeight="1" x14ac:dyDescent="0.35">
      <c r="A1495" s="504" t="s">
        <v>272</v>
      </c>
      <c r="B1495" s="504" t="s">
        <v>272</v>
      </c>
      <c r="C1495" s="504" t="s">
        <v>652</v>
      </c>
      <c r="D1495" s="504" t="s">
        <v>272</v>
      </c>
      <c r="E1495" s="504" t="s">
        <v>272</v>
      </c>
      <c r="F1495" s="504" t="s">
        <v>272</v>
      </c>
      <c r="G1495" s="505" t="s">
        <v>2017</v>
      </c>
    </row>
    <row r="1496" spans="1:7" s="501" customFormat="1" ht="19.149999999999999" customHeight="1" x14ac:dyDescent="0.35">
      <c r="A1496" s="504" t="s">
        <v>272</v>
      </c>
      <c r="B1496" s="504" t="s">
        <v>272</v>
      </c>
      <c r="C1496" s="504" t="s">
        <v>272</v>
      </c>
      <c r="D1496" s="504" t="s">
        <v>654</v>
      </c>
      <c r="E1496" s="504" t="s">
        <v>272</v>
      </c>
      <c r="F1496" s="504" t="s">
        <v>272</v>
      </c>
      <c r="G1496" s="505" t="s">
        <v>2018</v>
      </c>
    </row>
    <row r="1497" spans="1:7" s="501" customFormat="1" ht="19.149999999999999" customHeight="1" x14ac:dyDescent="0.35">
      <c r="A1497" s="504" t="s">
        <v>272</v>
      </c>
      <c r="B1497" s="504" t="s">
        <v>272</v>
      </c>
      <c r="C1497" s="504" t="s">
        <v>272</v>
      </c>
      <c r="D1497" s="504" t="s">
        <v>272</v>
      </c>
      <c r="E1497" s="504" t="s">
        <v>834</v>
      </c>
      <c r="F1497" s="504" t="s">
        <v>272</v>
      </c>
      <c r="G1497" s="505" t="s">
        <v>2019</v>
      </c>
    </row>
    <row r="1498" spans="1:7" s="501" customFormat="1" ht="19.149999999999999" customHeight="1" x14ac:dyDescent="0.35">
      <c r="A1498" s="504" t="s">
        <v>272</v>
      </c>
      <c r="B1498" s="504" t="s">
        <v>272</v>
      </c>
      <c r="C1498" s="504" t="s">
        <v>272</v>
      </c>
      <c r="D1498" s="504" t="s">
        <v>272</v>
      </c>
      <c r="E1498" s="504" t="s">
        <v>272</v>
      </c>
      <c r="F1498" s="504" t="s">
        <v>842</v>
      </c>
      <c r="G1498" s="505" t="s">
        <v>2019</v>
      </c>
    </row>
    <row r="1499" spans="1:7" s="501" customFormat="1" ht="19.149999999999999" customHeight="1" x14ac:dyDescent="0.35">
      <c r="A1499" s="504" t="s">
        <v>272</v>
      </c>
      <c r="B1499" s="504" t="s">
        <v>272</v>
      </c>
      <c r="C1499" s="504" t="s">
        <v>272</v>
      </c>
      <c r="D1499" s="504" t="s">
        <v>272</v>
      </c>
      <c r="E1499" s="504" t="s">
        <v>646</v>
      </c>
      <c r="F1499" s="504" t="s">
        <v>272</v>
      </c>
      <c r="G1499" s="505" t="s">
        <v>2020</v>
      </c>
    </row>
    <row r="1500" spans="1:7" s="501" customFormat="1" ht="19.149999999999999" customHeight="1" x14ac:dyDescent="0.35">
      <c r="A1500" s="504" t="s">
        <v>272</v>
      </c>
      <c r="B1500" s="504" t="s">
        <v>272</v>
      </c>
      <c r="C1500" s="504" t="s">
        <v>272</v>
      </c>
      <c r="D1500" s="504" t="s">
        <v>272</v>
      </c>
      <c r="E1500" s="504" t="s">
        <v>272</v>
      </c>
      <c r="F1500" s="504" t="s">
        <v>698</v>
      </c>
      <c r="G1500" s="505" t="s">
        <v>2020</v>
      </c>
    </row>
    <row r="1501" spans="1:7" s="501" customFormat="1" ht="19.149999999999999" customHeight="1" x14ac:dyDescent="0.35">
      <c r="A1501" s="504" t="s">
        <v>272</v>
      </c>
      <c r="B1501" s="504" t="s">
        <v>272</v>
      </c>
      <c r="C1501" s="504" t="s">
        <v>272</v>
      </c>
      <c r="D1501" s="504" t="s">
        <v>272</v>
      </c>
      <c r="E1501" s="504" t="s">
        <v>649</v>
      </c>
      <c r="F1501" s="504" t="s">
        <v>272</v>
      </c>
      <c r="G1501" s="505" t="s">
        <v>2021</v>
      </c>
    </row>
    <row r="1502" spans="1:7" s="501" customFormat="1" ht="19.149999999999999" customHeight="1" x14ac:dyDescent="0.35">
      <c r="A1502" s="504" t="s">
        <v>272</v>
      </c>
      <c r="B1502" s="504" t="s">
        <v>272</v>
      </c>
      <c r="C1502" s="504" t="s">
        <v>272</v>
      </c>
      <c r="D1502" s="504" t="s">
        <v>272</v>
      </c>
      <c r="E1502" s="504" t="s">
        <v>272</v>
      </c>
      <c r="F1502" s="504" t="s">
        <v>651</v>
      </c>
      <c r="G1502" s="505" t="s">
        <v>2021</v>
      </c>
    </row>
    <row r="1503" spans="1:7" s="501" customFormat="1" ht="19.149999999999999" customHeight="1" x14ac:dyDescent="0.35">
      <c r="A1503" s="504" t="s">
        <v>272</v>
      </c>
      <c r="B1503" s="504" t="s">
        <v>272</v>
      </c>
      <c r="C1503" s="504" t="s">
        <v>272</v>
      </c>
      <c r="D1503" s="504" t="s">
        <v>272</v>
      </c>
      <c r="E1503" s="504" t="s">
        <v>657</v>
      </c>
      <c r="F1503" s="504" t="s">
        <v>272</v>
      </c>
      <c r="G1503" s="505" t="s">
        <v>2022</v>
      </c>
    </row>
    <row r="1504" spans="1:7" s="501" customFormat="1" ht="19.149999999999999" customHeight="1" x14ac:dyDescent="0.35">
      <c r="A1504" s="504" t="s">
        <v>272</v>
      </c>
      <c r="B1504" s="504" t="s">
        <v>272</v>
      </c>
      <c r="C1504" s="504" t="s">
        <v>272</v>
      </c>
      <c r="D1504" s="504" t="s">
        <v>272</v>
      </c>
      <c r="E1504" s="504" t="s">
        <v>272</v>
      </c>
      <c r="F1504" s="504" t="s">
        <v>659</v>
      </c>
      <c r="G1504" s="505" t="s">
        <v>2023</v>
      </c>
    </row>
    <row r="1505" spans="1:7" s="501" customFormat="1" ht="19.149999999999999" customHeight="1" x14ac:dyDescent="0.35">
      <c r="A1505" s="504" t="s">
        <v>272</v>
      </c>
      <c r="B1505" s="504" t="s">
        <v>272</v>
      </c>
      <c r="C1505" s="504" t="s">
        <v>272</v>
      </c>
      <c r="D1505" s="504" t="s">
        <v>272</v>
      </c>
      <c r="E1505" s="504" t="s">
        <v>272</v>
      </c>
      <c r="F1505" s="504" t="s">
        <v>661</v>
      </c>
      <c r="G1505" s="505" t="s">
        <v>2024</v>
      </c>
    </row>
    <row r="1506" spans="1:7" s="501" customFormat="1" ht="19.149999999999999" customHeight="1" x14ac:dyDescent="0.35">
      <c r="A1506" s="504" t="s">
        <v>272</v>
      </c>
      <c r="B1506" s="504" t="s">
        <v>272</v>
      </c>
      <c r="C1506" s="504" t="s">
        <v>272</v>
      </c>
      <c r="D1506" s="504" t="s">
        <v>272</v>
      </c>
      <c r="E1506" s="504" t="s">
        <v>272</v>
      </c>
      <c r="F1506" s="504" t="s">
        <v>669</v>
      </c>
      <c r="G1506" s="505" t="s">
        <v>2025</v>
      </c>
    </row>
    <row r="1507" spans="1:7" s="501" customFormat="1" ht="19.149999999999999" customHeight="1" x14ac:dyDescent="0.35">
      <c r="A1507" s="504" t="s">
        <v>272</v>
      </c>
      <c r="B1507" s="504" t="s">
        <v>272</v>
      </c>
      <c r="C1507" s="504" t="s">
        <v>272</v>
      </c>
      <c r="D1507" s="504" t="s">
        <v>663</v>
      </c>
      <c r="E1507" s="504" t="s">
        <v>272</v>
      </c>
      <c r="F1507" s="504" t="s">
        <v>272</v>
      </c>
      <c r="G1507" s="505" t="s">
        <v>2026</v>
      </c>
    </row>
    <row r="1508" spans="1:7" s="501" customFormat="1" ht="19.149999999999999" customHeight="1" x14ac:dyDescent="0.35">
      <c r="A1508" s="504" t="s">
        <v>272</v>
      </c>
      <c r="B1508" s="504" t="s">
        <v>272</v>
      </c>
      <c r="C1508" s="504" t="s">
        <v>272</v>
      </c>
      <c r="D1508" s="504" t="s">
        <v>272</v>
      </c>
      <c r="E1508" s="504" t="s">
        <v>820</v>
      </c>
      <c r="F1508" s="504" t="s">
        <v>272</v>
      </c>
      <c r="G1508" s="505" t="s">
        <v>2027</v>
      </c>
    </row>
    <row r="1509" spans="1:7" s="501" customFormat="1" ht="19.149999999999999" customHeight="1" x14ac:dyDescent="0.35">
      <c r="A1509" s="504" t="s">
        <v>272</v>
      </c>
      <c r="B1509" s="504" t="s">
        <v>272</v>
      </c>
      <c r="C1509" s="504" t="s">
        <v>272</v>
      </c>
      <c r="D1509" s="504" t="s">
        <v>272</v>
      </c>
      <c r="E1509" s="504" t="s">
        <v>272</v>
      </c>
      <c r="F1509" s="504" t="s">
        <v>1007</v>
      </c>
      <c r="G1509" s="505" t="s">
        <v>2027</v>
      </c>
    </row>
    <row r="1510" spans="1:7" s="501" customFormat="1" ht="19.149999999999999" customHeight="1" x14ac:dyDescent="0.35">
      <c r="A1510" s="504" t="s">
        <v>272</v>
      </c>
      <c r="B1510" s="504" t="s">
        <v>272</v>
      </c>
      <c r="C1510" s="504" t="s">
        <v>272</v>
      </c>
      <c r="D1510" s="504" t="s">
        <v>272</v>
      </c>
      <c r="E1510" s="504" t="s">
        <v>649</v>
      </c>
      <c r="F1510" s="504" t="s">
        <v>272</v>
      </c>
      <c r="G1510" s="505" t="s">
        <v>2028</v>
      </c>
    </row>
    <row r="1511" spans="1:7" s="501" customFormat="1" ht="19.149999999999999" customHeight="1" x14ac:dyDescent="0.35">
      <c r="A1511" s="504" t="s">
        <v>272</v>
      </c>
      <c r="B1511" s="504" t="s">
        <v>272</v>
      </c>
      <c r="C1511" s="504" t="s">
        <v>272</v>
      </c>
      <c r="D1511" s="504" t="s">
        <v>272</v>
      </c>
      <c r="E1511" s="504" t="s">
        <v>272</v>
      </c>
      <c r="F1511" s="504" t="s">
        <v>651</v>
      </c>
      <c r="G1511" s="505" t="s">
        <v>2028</v>
      </c>
    </row>
    <row r="1512" spans="1:7" s="501" customFormat="1" ht="19.149999999999999" customHeight="1" x14ac:dyDescent="0.35">
      <c r="A1512" s="504" t="s">
        <v>272</v>
      </c>
      <c r="B1512" s="504" t="s">
        <v>272</v>
      </c>
      <c r="C1512" s="504" t="s">
        <v>272</v>
      </c>
      <c r="D1512" s="504" t="s">
        <v>272</v>
      </c>
      <c r="E1512" s="504" t="s">
        <v>657</v>
      </c>
      <c r="F1512" s="504" t="s">
        <v>272</v>
      </c>
      <c r="G1512" s="505" t="s">
        <v>2029</v>
      </c>
    </row>
    <row r="1513" spans="1:7" s="501" customFormat="1" ht="19.149999999999999" customHeight="1" x14ac:dyDescent="0.35">
      <c r="A1513" s="504" t="s">
        <v>272</v>
      </c>
      <c r="B1513" s="504" t="s">
        <v>272</v>
      </c>
      <c r="C1513" s="504" t="s">
        <v>272</v>
      </c>
      <c r="D1513" s="504" t="s">
        <v>272</v>
      </c>
      <c r="E1513" s="504" t="s">
        <v>272</v>
      </c>
      <c r="F1513" s="504" t="s">
        <v>659</v>
      </c>
      <c r="G1513" s="505" t="s">
        <v>2030</v>
      </c>
    </row>
    <row r="1514" spans="1:7" s="501" customFormat="1" ht="19.149999999999999" customHeight="1" x14ac:dyDescent="0.35">
      <c r="A1514" s="504" t="s">
        <v>272</v>
      </c>
      <c r="B1514" s="504" t="s">
        <v>272</v>
      </c>
      <c r="C1514" s="504" t="s">
        <v>272</v>
      </c>
      <c r="D1514" s="504" t="s">
        <v>272</v>
      </c>
      <c r="E1514" s="504" t="s">
        <v>272</v>
      </c>
      <c r="F1514" s="504" t="s">
        <v>661</v>
      </c>
      <c r="G1514" s="505" t="s">
        <v>2031</v>
      </c>
    </row>
    <row r="1515" spans="1:7" s="501" customFormat="1" ht="19.149999999999999" customHeight="1" x14ac:dyDescent="0.35">
      <c r="A1515" s="504" t="s">
        <v>272</v>
      </c>
      <c r="B1515" s="504" t="s">
        <v>272</v>
      </c>
      <c r="C1515" s="504" t="s">
        <v>272</v>
      </c>
      <c r="D1515" s="504" t="s">
        <v>272</v>
      </c>
      <c r="E1515" s="504" t="s">
        <v>272</v>
      </c>
      <c r="F1515" s="504" t="s">
        <v>669</v>
      </c>
      <c r="G1515" s="505" t="s">
        <v>2032</v>
      </c>
    </row>
    <row r="1516" spans="1:7" s="501" customFormat="1" ht="19.149999999999999" customHeight="1" x14ac:dyDescent="0.35">
      <c r="A1516" s="504" t="s">
        <v>272</v>
      </c>
      <c r="B1516" s="504" t="s">
        <v>272</v>
      </c>
      <c r="C1516" s="504" t="s">
        <v>272</v>
      </c>
      <c r="D1516" s="504" t="s">
        <v>671</v>
      </c>
      <c r="E1516" s="504" t="s">
        <v>272</v>
      </c>
      <c r="F1516" s="504" t="s">
        <v>272</v>
      </c>
      <c r="G1516" s="505" t="s">
        <v>2033</v>
      </c>
    </row>
    <row r="1517" spans="1:7" s="501" customFormat="1" ht="19.149999999999999" customHeight="1" x14ac:dyDescent="0.35">
      <c r="A1517" s="504" t="s">
        <v>272</v>
      </c>
      <c r="B1517" s="504" t="s">
        <v>272</v>
      </c>
      <c r="C1517" s="504" t="s">
        <v>272</v>
      </c>
      <c r="D1517" s="504" t="s">
        <v>272</v>
      </c>
      <c r="E1517" s="504" t="s">
        <v>834</v>
      </c>
      <c r="F1517" s="504" t="s">
        <v>272</v>
      </c>
      <c r="G1517" s="505" t="s">
        <v>2034</v>
      </c>
    </row>
    <row r="1518" spans="1:7" s="501" customFormat="1" ht="19.149999999999999" customHeight="1" x14ac:dyDescent="0.35">
      <c r="A1518" s="504" t="s">
        <v>272</v>
      </c>
      <c r="B1518" s="504" t="s">
        <v>272</v>
      </c>
      <c r="C1518" s="504" t="s">
        <v>272</v>
      </c>
      <c r="D1518" s="504" t="s">
        <v>272</v>
      </c>
      <c r="E1518" s="504" t="s">
        <v>272</v>
      </c>
      <c r="F1518" s="504" t="s">
        <v>842</v>
      </c>
      <c r="G1518" s="505" t="s">
        <v>2034</v>
      </c>
    </row>
    <row r="1519" spans="1:7" s="501" customFormat="1" ht="19.149999999999999" customHeight="1" x14ac:dyDescent="0.35">
      <c r="A1519" s="504" t="s">
        <v>272</v>
      </c>
      <c r="B1519" s="504" t="s">
        <v>272</v>
      </c>
      <c r="C1519" s="504" t="s">
        <v>272</v>
      </c>
      <c r="D1519" s="504" t="s">
        <v>272</v>
      </c>
      <c r="E1519" s="504" t="s">
        <v>649</v>
      </c>
      <c r="F1519" s="504" t="s">
        <v>272</v>
      </c>
      <c r="G1519" s="505" t="s">
        <v>2035</v>
      </c>
    </row>
    <row r="1520" spans="1:7" s="501" customFormat="1" ht="19.149999999999999" customHeight="1" x14ac:dyDescent="0.35">
      <c r="A1520" s="504" t="s">
        <v>272</v>
      </c>
      <c r="B1520" s="504" t="s">
        <v>272</v>
      </c>
      <c r="C1520" s="504" t="s">
        <v>272</v>
      </c>
      <c r="D1520" s="504" t="s">
        <v>272</v>
      </c>
      <c r="E1520" s="504" t="s">
        <v>272</v>
      </c>
      <c r="F1520" s="504" t="s">
        <v>651</v>
      </c>
      <c r="G1520" s="505" t="s">
        <v>2035</v>
      </c>
    </row>
    <row r="1521" spans="1:7" s="501" customFormat="1" ht="19.149999999999999" customHeight="1" x14ac:dyDescent="0.35">
      <c r="A1521" s="504" t="s">
        <v>272</v>
      </c>
      <c r="B1521" s="504" t="s">
        <v>272</v>
      </c>
      <c r="C1521" s="504" t="s">
        <v>272</v>
      </c>
      <c r="D1521" s="504" t="s">
        <v>272</v>
      </c>
      <c r="E1521" s="504" t="s">
        <v>657</v>
      </c>
      <c r="F1521" s="504" t="s">
        <v>272</v>
      </c>
      <c r="G1521" s="505" t="s">
        <v>2036</v>
      </c>
    </row>
    <row r="1522" spans="1:7" s="501" customFormat="1" ht="19.149999999999999" customHeight="1" x14ac:dyDescent="0.35">
      <c r="A1522" s="504" t="s">
        <v>272</v>
      </c>
      <c r="B1522" s="504" t="s">
        <v>272</v>
      </c>
      <c r="C1522" s="504" t="s">
        <v>272</v>
      </c>
      <c r="D1522" s="504" t="s">
        <v>272</v>
      </c>
      <c r="E1522" s="504" t="s">
        <v>272</v>
      </c>
      <c r="F1522" s="504" t="s">
        <v>669</v>
      </c>
      <c r="G1522" s="505" t="s">
        <v>2036</v>
      </c>
    </row>
    <row r="1523" spans="1:7" s="501" customFormat="1" ht="19.149999999999999" customHeight="1" x14ac:dyDescent="0.35">
      <c r="A1523" s="504" t="s">
        <v>272</v>
      </c>
      <c r="B1523" s="504" t="s">
        <v>272</v>
      </c>
      <c r="C1523" s="504" t="s">
        <v>685</v>
      </c>
      <c r="D1523" s="504" t="s">
        <v>272</v>
      </c>
      <c r="E1523" s="504" t="s">
        <v>272</v>
      </c>
      <c r="F1523" s="504" t="s">
        <v>272</v>
      </c>
      <c r="G1523" s="505" t="s">
        <v>2037</v>
      </c>
    </row>
    <row r="1524" spans="1:7" s="501" customFormat="1" ht="19.149999999999999" customHeight="1" x14ac:dyDescent="0.35">
      <c r="A1524" s="504" t="s">
        <v>272</v>
      </c>
      <c r="B1524" s="504" t="s">
        <v>272</v>
      </c>
      <c r="C1524" s="504" t="s">
        <v>272</v>
      </c>
      <c r="D1524" s="504" t="s">
        <v>687</v>
      </c>
      <c r="E1524" s="504" t="s">
        <v>272</v>
      </c>
      <c r="F1524" s="504" t="s">
        <v>272</v>
      </c>
      <c r="G1524" s="505" t="s">
        <v>2038</v>
      </c>
    </row>
    <row r="1525" spans="1:7" s="501" customFormat="1" ht="19.149999999999999" customHeight="1" x14ac:dyDescent="0.35">
      <c r="A1525" s="504" t="s">
        <v>272</v>
      </c>
      <c r="B1525" s="504" t="s">
        <v>272</v>
      </c>
      <c r="C1525" s="504" t="s">
        <v>272</v>
      </c>
      <c r="D1525" s="504" t="s">
        <v>272</v>
      </c>
      <c r="E1525" s="504" t="s">
        <v>750</v>
      </c>
      <c r="F1525" s="504" t="s">
        <v>272</v>
      </c>
      <c r="G1525" s="505" t="s">
        <v>2039</v>
      </c>
    </row>
    <row r="1526" spans="1:7" s="501" customFormat="1" ht="19.149999999999999" customHeight="1" x14ac:dyDescent="0.35">
      <c r="A1526" s="504" t="s">
        <v>272</v>
      </c>
      <c r="B1526" s="504" t="s">
        <v>272</v>
      </c>
      <c r="C1526" s="504" t="s">
        <v>272</v>
      </c>
      <c r="D1526" s="504" t="s">
        <v>272</v>
      </c>
      <c r="E1526" s="504" t="s">
        <v>272</v>
      </c>
      <c r="F1526" s="504" t="s">
        <v>754</v>
      </c>
      <c r="G1526" s="505" t="s">
        <v>2039</v>
      </c>
    </row>
    <row r="1527" spans="1:7" s="501" customFormat="1" ht="19.149999999999999" customHeight="1" x14ac:dyDescent="0.35">
      <c r="A1527" s="504" t="s">
        <v>272</v>
      </c>
      <c r="B1527" s="504" t="s">
        <v>272</v>
      </c>
      <c r="C1527" s="504" t="s">
        <v>272</v>
      </c>
      <c r="D1527" s="504" t="s">
        <v>272</v>
      </c>
      <c r="E1527" s="504" t="s">
        <v>1961</v>
      </c>
      <c r="F1527" s="504" t="s">
        <v>272</v>
      </c>
      <c r="G1527" s="505" t="s">
        <v>2040</v>
      </c>
    </row>
    <row r="1528" spans="1:7" s="501" customFormat="1" ht="19.149999999999999" customHeight="1" x14ac:dyDescent="0.35">
      <c r="A1528" s="504" t="s">
        <v>272</v>
      </c>
      <c r="B1528" s="504" t="s">
        <v>272</v>
      </c>
      <c r="C1528" s="504" t="s">
        <v>272</v>
      </c>
      <c r="D1528" s="504" t="s">
        <v>272</v>
      </c>
      <c r="E1528" s="504" t="s">
        <v>272</v>
      </c>
      <c r="F1528" s="504" t="s">
        <v>1965</v>
      </c>
      <c r="G1528" s="505" t="s">
        <v>2040</v>
      </c>
    </row>
    <row r="1529" spans="1:7" s="501" customFormat="1" ht="19.149999999999999" customHeight="1" x14ac:dyDescent="0.35">
      <c r="A1529" s="504" t="s">
        <v>272</v>
      </c>
      <c r="B1529" s="504" t="s">
        <v>272</v>
      </c>
      <c r="C1529" s="504" t="s">
        <v>272</v>
      </c>
      <c r="D1529" s="504" t="s">
        <v>272</v>
      </c>
      <c r="E1529" s="504" t="s">
        <v>760</v>
      </c>
      <c r="F1529" s="504" t="s">
        <v>272</v>
      </c>
      <c r="G1529" s="505" t="s">
        <v>2041</v>
      </c>
    </row>
    <row r="1530" spans="1:7" s="501" customFormat="1" ht="19.149999999999999" customHeight="1" x14ac:dyDescent="0.35">
      <c r="A1530" s="504" t="s">
        <v>272</v>
      </c>
      <c r="B1530" s="504" t="s">
        <v>272</v>
      </c>
      <c r="C1530" s="504" t="s">
        <v>272</v>
      </c>
      <c r="D1530" s="504" t="s">
        <v>272</v>
      </c>
      <c r="E1530" s="504" t="s">
        <v>272</v>
      </c>
      <c r="F1530" s="504" t="s">
        <v>762</v>
      </c>
      <c r="G1530" s="505" t="s">
        <v>2041</v>
      </c>
    </row>
    <row r="1531" spans="1:7" s="501" customFormat="1" ht="19.149999999999999" customHeight="1" x14ac:dyDescent="0.35">
      <c r="A1531" s="504" t="s">
        <v>272</v>
      </c>
      <c r="B1531" s="504" t="s">
        <v>272</v>
      </c>
      <c r="C1531" s="504" t="s">
        <v>272</v>
      </c>
      <c r="D1531" s="504" t="s">
        <v>272</v>
      </c>
      <c r="E1531" s="504" t="s">
        <v>774</v>
      </c>
      <c r="F1531" s="504" t="s">
        <v>272</v>
      </c>
      <c r="G1531" s="505" t="s">
        <v>924</v>
      </c>
    </row>
    <row r="1532" spans="1:7" s="501" customFormat="1" ht="19.149999999999999" customHeight="1" x14ac:dyDescent="0.35">
      <c r="A1532" s="504" t="s">
        <v>272</v>
      </c>
      <c r="B1532" s="504" t="s">
        <v>272</v>
      </c>
      <c r="C1532" s="504" t="s">
        <v>272</v>
      </c>
      <c r="D1532" s="504" t="s">
        <v>272</v>
      </c>
      <c r="E1532" s="504" t="s">
        <v>272</v>
      </c>
      <c r="F1532" s="504" t="s">
        <v>778</v>
      </c>
      <c r="G1532" s="505" t="s">
        <v>924</v>
      </c>
    </row>
    <row r="1533" spans="1:7" s="501" customFormat="1" ht="19.149999999999999" customHeight="1" x14ac:dyDescent="0.35">
      <c r="A1533" s="504" t="s">
        <v>272</v>
      </c>
      <c r="B1533" s="504" t="s">
        <v>272</v>
      </c>
      <c r="C1533" s="504" t="s">
        <v>272</v>
      </c>
      <c r="D1533" s="504" t="s">
        <v>272</v>
      </c>
      <c r="E1533" s="504" t="s">
        <v>820</v>
      </c>
      <c r="F1533" s="504" t="s">
        <v>272</v>
      </c>
      <c r="G1533" s="505" t="s">
        <v>2042</v>
      </c>
    </row>
    <row r="1534" spans="1:7" s="501" customFormat="1" ht="19.149999999999999" customHeight="1" x14ac:dyDescent="0.35">
      <c r="A1534" s="504" t="s">
        <v>272</v>
      </c>
      <c r="B1534" s="504" t="s">
        <v>272</v>
      </c>
      <c r="C1534" s="504" t="s">
        <v>272</v>
      </c>
      <c r="D1534" s="504" t="s">
        <v>272</v>
      </c>
      <c r="E1534" s="504" t="s">
        <v>272</v>
      </c>
      <c r="F1534" s="504" t="s">
        <v>822</v>
      </c>
      <c r="G1534" s="505" t="s">
        <v>2042</v>
      </c>
    </row>
    <row r="1535" spans="1:7" s="501" customFormat="1" ht="19.149999999999999" customHeight="1" x14ac:dyDescent="0.35">
      <c r="A1535" s="504" t="s">
        <v>272</v>
      </c>
      <c r="B1535" s="504" t="s">
        <v>272</v>
      </c>
      <c r="C1535" s="504" t="s">
        <v>272</v>
      </c>
      <c r="D1535" s="504" t="s">
        <v>272</v>
      </c>
      <c r="E1535" s="504" t="s">
        <v>834</v>
      </c>
      <c r="F1535" s="504" t="s">
        <v>272</v>
      </c>
      <c r="G1535" s="505" t="s">
        <v>2043</v>
      </c>
    </row>
    <row r="1536" spans="1:7" s="501" customFormat="1" ht="19.149999999999999" customHeight="1" x14ac:dyDescent="0.35">
      <c r="A1536" s="504" t="s">
        <v>272</v>
      </c>
      <c r="B1536" s="504" t="s">
        <v>272</v>
      </c>
      <c r="C1536" s="504" t="s">
        <v>272</v>
      </c>
      <c r="D1536" s="504" t="s">
        <v>272</v>
      </c>
      <c r="E1536" s="504" t="s">
        <v>272</v>
      </c>
      <c r="F1536" s="504" t="s">
        <v>842</v>
      </c>
      <c r="G1536" s="505" t="s">
        <v>2043</v>
      </c>
    </row>
    <row r="1537" spans="1:7" s="501" customFormat="1" ht="19.149999999999999" customHeight="1" x14ac:dyDescent="0.35">
      <c r="A1537" s="504" t="s">
        <v>272</v>
      </c>
      <c r="B1537" s="504" t="s">
        <v>272</v>
      </c>
      <c r="C1537" s="504" t="s">
        <v>272</v>
      </c>
      <c r="D1537" s="504" t="s">
        <v>272</v>
      </c>
      <c r="E1537" s="504" t="s">
        <v>649</v>
      </c>
      <c r="F1537" s="504" t="s">
        <v>272</v>
      </c>
      <c r="G1537" s="505" t="s">
        <v>2044</v>
      </c>
    </row>
    <row r="1538" spans="1:7" s="501" customFormat="1" ht="19.149999999999999" customHeight="1" x14ac:dyDescent="0.35">
      <c r="A1538" s="504" t="s">
        <v>272</v>
      </c>
      <c r="B1538" s="504" t="s">
        <v>272</v>
      </c>
      <c r="C1538" s="504" t="s">
        <v>272</v>
      </c>
      <c r="D1538" s="504" t="s">
        <v>272</v>
      </c>
      <c r="E1538" s="504" t="s">
        <v>272</v>
      </c>
      <c r="F1538" s="504" t="s">
        <v>651</v>
      </c>
      <c r="G1538" s="505" t="s">
        <v>2044</v>
      </c>
    </row>
    <row r="1539" spans="1:7" s="501" customFormat="1" ht="19.149999999999999" customHeight="1" x14ac:dyDescent="0.35">
      <c r="A1539" s="504" t="s">
        <v>272</v>
      </c>
      <c r="B1539" s="504" t="s">
        <v>272</v>
      </c>
      <c r="C1539" s="504" t="s">
        <v>272</v>
      </c>
      <c r="D1539" s="504" t="s">
        <v>272</v>
      </c>
      <c r="E1539" s="504" t="s">
        <v>657</v>
      </c>
      <c r="F1539" s="504" t="s">
        <v>272</v>
      </c>
      <c r="G1539" s="505" t="s">
        <v>2045</v>
      </c>
    </row>
    <row r="1540" spans="1:7" s="501" customFormat="1" ht="19.149999999999999" customHeight="1" x14ac:dyDescent="0.35">
      <c r="A1540" s="504" t="s">
        <v>272</v>
      </c>
      <c r="B1540" s="504" t="s">
        <v>272</v>
      </c>
      <c r="C1540" s="504" t="s">
        <v>272</v>
      </c>
      <c r="D1540" s="504" t="s">
        <v>272</v>
      </c>
      <c r="E1540" s="504" t="s">
        <v>272</v>
      </c>
      <c r="F1540" s="504" t="s">
        <v>659</v>
      </c>
      <c r="G1540" s="505" t="s">
        <v>2046</v>
      </c>
    </row>
    <row r="1541" spans="1:7" s="501" customFormat="1" ht="19.149999999999999" customHeight="1" x14ac:dyDescent="0.35">
      <c r="A1541" s="504" t="s">
        <v>272</v>
      </c>
      <c r="B1541" s="504" t="s">
        <v>272</v>
      </c>
      <c r="C1541" s="504" t="s">
        <v>272</v>
      </c>
      <c r="D1541" s="504" t="s">
        <v>272</v>
      </c>
      <c r="E1541" s="504" t="s">
        <v>272</v>
      </c>
      <c r="F1541" s="504" t="s">
        <v>661</v>
      </c>
      <c r="G1541" s="505" t="s">
        <v>2047</v>
      </c>
    </row>
    <row r="1542" spans="1:7" s="501" customFormat="1" ht="19.149999999999999" customHeight="1" x14ac:dyDescent="0.35">
      <c r="A1542" s="504" t="s">
        <v>272</v>
      </c>
      <c r="B1542" s="504" t="s">
        <v>272</v>
      </c>
      <c r="C1542" s="504" t="s">
        <v>272</v>
      </c>
      <c r="D1542" s="504" t="s">
        <v>272</v>
      </c>
      <c r="E1542" s="504" t="s">
        <v>272</v>
      </c>
      <c r="F1542" s="504" t="s">
        <v>669</v>
      </c>
      <c r="G1542" s="505" t="s">
        <v>2048</v>
      </c>
    </row>
    <row r="1543" spans="1:7" s="501" customFormat="1" ht="19.149999999999999" customHeight="1" x14ac:dyDescent="0.35">
      <c r="A1543" s="504" t="s">
        <v>272</v>
      </c>
      <c r="B1543" s="504" t="s">
        <v>272</v>
      </c>
      <c r="C1543" s="504" t="s">
        <v>272</v>
      </c>
      <c r="D1543" s="504" t="s">
        <v>941</v>
      </c>
      <c r="E1543" s="504" t="s">
        <v>272</v>
      </c>
      <c r="F1543" s="504" t="s">
        <v>272</v>
      </c>
      <c r="G1543" s="505" t="s">
        <v>2049</v>
      </c>
    </row>
    <row r="1544" spans="1:7" s="501" customFormat="1" ht="19.149999999999999" customHeight="1" x14ac:dyDescent="0.35">
      <c r="A1544" s="504" t="s">
        <v>272</v>
      </c>
      <c r="B1544" s="504" t="s">
        <v>272</v>
      </c>
      <c r="C1544" s="504" t="s">
        <v>272</v>
      </c>
      <c r="D1544" s="504" t="s">
        <v>272</v>
      </c>
      <c r="E1544" s="504" t="s">
        <v>2050</v>
      </c>
      <c r="F1544" s="504" t="s">
        <v>272</v>
      </c>
      <c r="G1544" s="505" t="s">
        <v>2049</v>
      </c>
    </row>
    <row r="1545" spans="1:7" s="501" customFormat="1" ht="19.149999999999999" customHeight="1" x14ac:dyDescent="0.35">
      <c r="A1545" s="504" t="s">
        <v>272</v>
      </c>
      <c r="B1545" s="504" t="s">
        <v>272</v>
      </c>
      <c r="C1545" s="504" t="s">
        <v>272</v>
      </c>
      <c r="D1545" s="504" t="s">
        <v>272</v>
      </c>
      <c r="E1545" s="504" t="s">
        <v>272</v>
      </c>
      <c r="F1545" s="504" t="s">
        <v>2051</v>
      </c>
      <c r="G1545" s="505" t="s">
        <v>2049</v>
      </c>
    </row>
    <row r="1546" spans="1:7" s="501" customFormat="1" ht="19.149999999999999" customHeight="1" x14ac:dyDescent="0.35">
      <c r="A1546" s="504" t="s">
        <v>272</v>
      </c>
      <c r="B1546" s="504" t="s">
        <v>272</v>
      </c>
      <c r="C1546" s="504" t="s">
        <v>2052</v>
      </c>
      <c r="D1546" s="504" t="s">
        <v>272</v>
      </c>
      <c r="E1546" s="504" t="s">
        <v>272</v>
      </c>
      <c r="F1546" s="504" t="s">
        <v>272</v>
      </c>
      <c r="G1546" s="505" t="s">
        <v>2053</v>
      </c>
    </row>
    <row r="1547" spans="1:7" s="501" customFormat="1" ht="19.149999999999999" customHeight="1" x14ac:dyDescent="0.35">
      <c r="A1547" s="504" t="s">
        <v>272</v>
      </c>
      <c r="B1547" s="504" t="s">
        <v>272</v>
      </c>
      <c r="C1547" s="504" t="s">
        <v>272</v>
      </c>
      <c r="D1547" s="504" t="s">
        <v>2054</v>
      </c>
      <c r="E1547" s="504" t="s">
        <v>272</v>
      </c>
      <c r="F1547" s="504" t="s">
        <v>272</v>
      </c>
      <c r="G1547" s="505" t="s">
        <v>2053</v>
      </c>
    </row>
    <row r="1548" spans="1:7" s="501" customFormat="1" ht="19.149999999999999" customHeight="1" x14ac:dyDescent="0.35">
      <c r="A1548" s="504" t="s">
        <v>272</v>
      </c>
      <c r="B1548" s="504" t="s">
        <v>272</v>
      </c>
      <c r="C1548" s="504" t="s">
        <v>272</v>
      </c>
      <c r="D1548" s="504" t="s">
        <v>272</v>
      </c>
      <c r="E1548" s="504" t="s">
        <v>760</v>
      </c>
      <c r="F1548" s="504" t="s">
        <v>272</v>
      </c>
      <c r="G1548" s="505" t="s">
        <v>2055</v>
      </c>
    </row>
    <row r="1549" spans="1:7" s="501" customFormat="1" ht="19.149999999999999" customHeight="1" x14ac:dyDescent="0.35">
      <c r="A1549" s="504" t="s">
        <v>272</v>
      </c>
      <c r="B1549" s="504" t="s">
        <v>272</v>
      </c>
      <c r="C1549" s="504" t="s">
        <v>272</v>
      </c>
      <c r="D1549" s="504" t="s">
        <v>272</v>
      </c>
      <c r="E1549" s="504" t="s">
        <v>272</v>
      </c>
      <c r="F1549" s="504" t="s">
        <v>762</v>
      </c>
      <c r="G1549" s="505" t="s">
        <v>2055</v>
      </c>
    </row>
    <row r="1550" spans="1:7" s="501" customFormat="1" ht="19.149999999999999" customHeight="1" x14ac:dyDescent="0.35">
      <c r="A1550" s="504" t="s">
        <v>272</v>
      </c>
      <c r="B1550" s="504" t="s">
        <v>272</v>
      </c>
      <c r="C1550" s="504" t="s">
        <v>272</v>
      </c>
      <c r="D1550" s="504" t="s">
        <v>272</v>
      </c>
      <c r="E1550" s="504" t="s">
        <v>766</v>
      </c>
      <c r="F1550" s="504" t="s">
        <v>272</v>
      </c>
      <c r="G1550" s="505" t="s">
        <v>2056</v>
      </c>
    </row>
    <row r="1551" spans="1:7" s="501" customFormat="1" ht="19.149999999999999" customHeight="1" x14ac:dyDescent="0.35">
      <c r="A1551" s="504" t="s">
        <v>272</v>
      </c>
      <c r="B1551" s="504" t="s">
        <v>272</v>
      </c>
      <c r="C1551" s="504" t="s">
        <v>272</v>
      </c>
      <c r="D1551" s="504" t="s">
        <v>272</v>
      </c>
      <c r="E1551" s="504" t="s">
        <v>272</v>
      </c>
      <c r="F1551" s="504" t="s">
        <v>768</v>
      </c>
      <c r="G1551" s="505" t="s">
        <v>2057</v>
      </c>
    </row>
    <row r="1552" spans="1:7" s="501" customFormat="1" ht="19.149999999999999" customHeight="1" x14ac:dyDescent="0.35">
      <c r="A1552" s="504" t="s">
        <v>272</v>
      </c>
      <c r="B1552" s="504" t="s">
        <v>272</v>
      </c>
      <c r="C1552" s="504" t="s">
        <v>272</v>
      </c>
      <c r="D1552" s="504" t="s">
        <v>272</v>
      </c>
      <c r="E1552" s="504" t="s">
        <v>272</v>
      </c>
      <c r="F1552" s="504" t="s">
        <v>770</v>
      </c>
      <c r="G1552" s="505" t="s">
        <v>2058</v>
      </c>
    </row>
    <row r="1553" spans="1:7" s="501" customFormat="1" ht="19.149999999999999" customHeight="1" x14ac:dyDescent="0.35">
      <c r="A1553" s="504" t="s">
        <v>272</v>
      </c>
      <c r="B1553" s="504" t="s">
        <v>272</v>
      </c>
      <c r="C1553" s="504" t="s">
        <v>272</v>
      </c>
      <c r="D1553" s="504" t="s">
        <v>272</v>
      </c>
      <c r="E1553" s="504" t="s">
        <v>774</v>
      </c>
      <c r="F1553" s="504" t="s">
        <v>272</v>
      </c>
      <c r="G1553" s="505" t="s">
        <v>2059</v>
      </c>
    </row>
    <row r="1554" spans="1:7" s="501" customFormat="1" ht="19.149999999999999" customHeight="1" x14ac:dyDescent="0.35">
      <c r="A1554" s="504" t="s">
        <v>272</v>
      </c>
      <c r="B1554" s="504" t="s">
        <v>272</v>
      </c>
      <c r="C1554" s="504" t="s">
        <v>272</v>
      </c>
      <c r="D1554" s="504" t="s">
        <v>272</v>
      </c>
      <c r="E1554" s="504" t="s">
        <v>272</v>
      </c>
      <c r="F1554" s="504" t="s">
        <v>778</v>
      </c>
      <c r="G1554" s="505" t="s">
        <v>2060</v>
      </c>
    </row>
    <row r="1555" spans="1:7" s="501" customFormat="1" ht="19.149999999999999" customHeight="1" x14ac:dyDescent="0.35">
      <c r="A1555" s="504" t="s">
        <v>272</v>
      </c>
      <c r="B1555" s="504" t="s">
        <v>272</v>
      </c>
      <c r="C1555" s="504" t="s">
        <v>272</v>
      </c>
      <c r="D1555" s="504" t="s">
        <v>272</v>
      </c>
      <c r="E1555" s="504" t="s">
        <v>272</v>
      </c>
      <c r="F1555" s="504" t="s">
        <v>780</v>
      </c>
      <c r="G1555" s="505" t="s">
        <v>2061</v>
      </c>
    </row>
    <row r="1556" spans="1:7" s="501" customFormat="1" ht="19.149999999999999" customHeight="1" x14ac:dyDescent="0.35">
      <c r="A1556" s="504" t="s">
        <v>272</v>
      </c>
      <c r="B1556" s="504" t="s">
        <v>272</v>
      </c>
      <c r="C1556" s="504" t="s">
        <v>272</v>
      </c>
      <c r="D1556" s="504" t="s">
        <v>272</v>
      </c>
      <c r="E1556" s="504" t="s">
        <v>782</v>
      </c>
      <c r="F1556" s="504" t="s">
        <v>272</v>
      </c>
      <c r="G1556" s="505" t="s">
        <v>2062</v>
      </c>
    </row>
    <row r="1557" spans="1:7" s="501" customFormat="1" ht="19.149999999999999" customHeight="1" x14ac:dyDescent="0.35">
      <c r="A1557" s="504" t="s">
        <v>272</v>
      </c>
      <c r="B1557" s="504" t="s">
        <v>272</v>
      </c>
      <c r="C1557" s="504" t="s">
        <v>272</v>
      </c>
      <c r="D1557" s="504" t="s">
        <v>272</v>
      </c>
      <c r="E1557" s="504" t="s">
        <v>272</v>
      </c>
      <c r="F1557" s="504" t="s">
        <v>790</v>
      </c>
      <c r="G1557" s="505" t="s">
        <v>2062</v>
      </c>
    </row>
    <row r="1558" spans="1:7" s="501" customFormat="1" ht="19.149999999999999" customHeight="1" x14ac:dyDescent="0.35">
      <c r="A1558" s="504" t="s">
        <v>272</v>
      </c>
      <c r="B1558" s="504" t="s">
        <v>272</v>
      </c>
      <c r="C1558" s="504" t="s">
        <v>272</v>
      </c>
      <c r="D1558" s="504" t="s">
        <v>272</v>
      </c>
      <c r="E1558" s="504" t="s">
        <v>806</v>
      </c>
      <c r="F1558" s="504" t="s">
        <v>272</v>
      </c>
      <c r="G1558" s="505" t="s">
        <v>2063</v>
      </c>
    </row>
    <row r="1559" spans="1:7" s="501" customFormat="1" ht="19.149999999999999" customHeight="1" x14ac:dyDescent="0.35">
      <c r="A1559" s="504" t="s">
        <v>272</v>
      </c>
      <c r="B1559" s="504" t="s">
        <v>272</v>
      </c>
      <c r="C1559" s="504" t="s">
        <v>272</v>
      </c>
      <c r="D1559" s="504" t="s">
        <v>272</v>
      </c>
      <c r="E1559" s="504" t="s">
        <v>272</v>
      </c>
      <c r="F1559" s="504" t="s">
        <v>810</v>
      </c>
      <c r="G1559" s="505" t="s">
        <v>2064</v>
      </c>
    </row>
    <row r="1560" spans="1:7" s="501" customFormat="1" ht="19.149999999999999" customHeight="1" x14ac:dyDescent="0.35">
      <c r="A1560" s="504" t="s">
        <v>272</v>
      </c>
      <c r="B1560" s="504" t="s">
        <v>272</v>
      </c>
      <c r="C1560" s="504" t="s">
        <v>272</v>
      </c>
      <c r="D1560" s="504" t="s">
        <v>272</v>
      </c>
      <c r="E1560" s="504" t="s">
        <v>272</v>
      </c>
      <c r="F1560" s="504" t="s">
        <v>816</v>
      </c>
      <c r="G1560" s="505" t="s">
        <v>2065</v>
      </c>
    </row>
    <row r="1561" spans="1:7" s="501" customFormat="1" ht="19.149999999999999" customHeight="1" x14ac:dyDescent="0.35">
      <c r="A1561" s="504" t="s">
        <v>272</v>
      </c>
      <c r="B1561" s="504" t="s">
        <v>272</v>
      </c>
      <c r="C1561" s="504" t="s">
        <v>272</v>
      </c>
      <c r="D1561" s="504" t="s">
        <v>272</v>
      </c>
      <c r="E1561" s="504" t="s">
        <v>272</v>
      </c>
      <c r="F1561" s="504" t="s">
        <v>818</v>
      </c>
      <c r="G1561" s="505" t="s">
        <v>2066</v>
      </c>
    </row>
    <row r="1562" spans="1:7" s="501" customFormat="1" ht="19.149999999999999" customHeight="1" x14ac:dyDescent="0.35">
      <c r="A1562" s="504" t="s">
        <v>272</v>
      </c>
      <c r="B1562" s="504" t="s">
        <v>272</v>
      </c>
      <c r="C1562" s="504" t="s">
        <v>272</v>
      </c>
      <c r="D1562" s="504" t="s">
        <v>272</v>
      </c>
      <c r="E1562" s="504" t="s">
        <v>820</v>
      </c>
      <c r="F1562" s="504" t="s">
        <v>272</v>
      </c>
      <c r="G1562" s="505" t="s">
        <v>2067</v>
      </c>
    </row>
    <row r="1563" spans="1:7" s="501" customFormat="1" ht="19.149999999999999" customHeight="1" x14ac:dyDescent="0.35">
      <c r="A1563" s="504" t="s">
        <v>272</v>
      </c>
      <c r="B1563" s="504" t="s">
        <v>272</v>
      </c>
      <c r="C1563" s="504" t="s">
        <v>272</v>
      </c>
      <c r="D1563" s="504" t="s">
        <v>272</v>
      </c>
      <c r="E1563" s="504" t="s">
        <v>272</v>
      </c>
      <c r="F1563" s="504" t="s">
        <v>822</v>
      </c>
      <c r="G1563" s="505" t="s">
        <v>2068</v>
      </c>
    </row>
    <row r="1564" spans="1:7" s="501" customFormat="1" ht="19.149999999999999" customHeight="1" x14ac:dyDescent="0.35">
      <c r="A1564" s="504" t="s">
        <v>272</v>
      </c>
      <c r="B1564" s="504" t="s">
        <v>272</v>
      </c>
      <c r="C1564" s="504" t="s">
        <v>272</v>
      </c>
      <c r="D1564" s="504" t="s">
        <v>272</v>
      </c>
      <c r="E1564" s="504" t="s">
        <v>272</v>
      </c>
      <c r="F1564" s="504" t="s">
        <v>1107</v>
      </c>
      <c r="G1564" s="505" t="s">
        <v>2069</v>
      </c>
    </row>
    <row r="1565" spans="1:7" s="501" customFormat="1" ht="19.149999999999999" customHeight="1" x14ac:dyDescent="0.35">
      <c r="A1565" s="504" t="s">
        <v>272</v>
      </c>
      <c r="B1565" s="504" t="s">
        <v>272</v>
      </c>
      <c r="C1565" s="504" t="s">
        <v>272</v>
      </c>
      <c r="D1565" s="504" t="s">
        <v>272</v>
      </c>
      <c r="E1565" s="504" t="s">
        <v>272</v>
      </c>
      <c r="F1565" s="504" t="s">
        <v>824</v>
      </c>
      <c r="G1565" s="505" t="s">
        <v>2070</v>
      </c>
    </row>
    <row r="1566" spans="1:7" s="501" customFormat="1" ht="19.149999999999999" customHeight="1" x14ac:dyDescent="0.35">
      <c r="A1566" s="504" t="s">
        <v>272</v>
      </c>
      <c r="B1566" s="504" t="s">
        <v>272</v>
      </c>
      <c r="C1566" s="504" t="s">
        <v>272</v>
      </c>
      <c r="D1566" s="504" t="s">
        <v>272</v>
      </c>
      <c r="E1566" s="504" t="s">
        <v>826</v>
      </c>
      <c r="F1566" s="504" t="s">
        <v>272</v>
      </c>
      <c r="G1566" s="505" t="s">
        <v>2071</v>
      </c>
    </row>
    <row r="1567" spans="1:7" s="501" customFormat="1" ht="19.149999999999999" customHeight="1" x14ac:dyDescent="0.35">
      <c r="A1567" s="504" t="s">
        <v>272</v>
      </c>
      <c r="B1567" s="504" t="s">
        <v>272</v>
      </c>
      <c r="C1567" s="504" t="s">
        <v>272</v>
      </c>
      <c r="D1567" s="504" t="s">
        <v>272</v>
      </c>
      <c r="E1567" s="504" t="s">
        <v>272</v>
      </c>
      <c r="F1567" s="504" t="s">
        <v>860</v>
      </c>
      <c r="G1567" s="505" t="s">
        <v>2072</v>
      </c>
    </row>
    <row r="1568" spans="1:7" s="501" customFormat="1" ht="19.149999999999999" customHeight="1" x14ac:dyDescent="0.35">
      <c r="A1568" s="504" t="s">
        <v>272</v>
      </c>
      <c r="B1568" s="504" t="s">
        <v>272</v>
      </c>
      <c r="C1568" s="504" t="s">
        <v>272</v>
      </c>
      <c r="D1568" s="504" t="s">
        <v>272</v>
      </c>
      <c r="E1568" s="504" t="s">
        <v>272</v>
      </c>
      <c r="F1568" s="504" t="s">
        <v>832</v>
      </c>
      <c r="G1568" s="505" t="s">
        <v>1791</v>
      </c>
    </row>
    <row r="1569" spans="1:7" s="501" customFormat="1" ht="19.149999999999999" customHeight="1" x14ac:dyDescent="0.35">
      <c r="A1569" s="504" t="s">
        <v>272</v>
      </c>
      <c r="B1569" s="504" t="s">
        <v>272</v>
      </c>
      <c r="C1569" s="504" t="s">
        <v>272</v>
      </c>
      <c r="D1569" s="504" t="s">
        <v>272</v>
      </c>
      <c r="E1569" s="504" t="s">
        <v>834</v>
      </c>
      <c r="F1569" s="504" t="s">
        <v>272</v>
      </c>
      <c r="G1569" s="505" t="s">
        <v>2073</v>
      </c>
    </row>
    <row r="1570" spans="1:7" s="501" customFormat="1" ht="19.149999999999999" customHeight="1" x14ac:dyDescent="0.35">
      <c r="A1570" s="504" t="s">
        <v>272</v>
      </c>
      <c r="B1570" s="504" t="s">
        <v>272</v>
      </c>
      <c r="C1570" s="504" t="s">
        <v>272</v>
      </c>
      <c r="D1570" s="504" t="s">
        <v>272</v>
      </c>
      <c r="E1570" s="504" t="s">
        <v>272</v>
      </c>
      <c r="F1570" s="504" t="s">
        <v>842</v>
      </c>
      <c r="G1570" s="505" t="s">
        <v>2073</v>
      </c>
    </row>
    <row r="1571" spans="1:7" s="501" customFormat="1" ht="19.149999999999999" customHeight="1" x14ac:dyDescent="0.35">
      <c r="A1571" s="504" t="s">
        <v>272</v>
      </c>
      <c r="B1571" s="504" t="s">
        <v>272</v>
      </c>
      <c r="C1571" s="504" t="s">
        <v>272</v>
      </c>
      <c r="D1571" s="504" t="s">
        <v>272</v>
      </c>
      <c r="E1571" s="504" t="s">
        <v>649</v>
      </c>
      <c r="F1571" s="504" t="s">
        <v>272</v>
      </c>
      <c r="G1571" s="505" t="s">
        <v>2074</v>
      </c>
    </row>
    <row r="1572" spans="1:7" s="501" customFormat="1" ht="19.149999999999999" customHeight="1" x14ac:dyDescent="0.35">
      <c r="A1572" s="504" t="s">
        <v>272</v>
      </c>
      <c r="B1572" s="504" t="s">
        <v>272</v>
      </c>
      <c r="C1572" s="504" t="s">
        <v>272</v>
      </c>
      <c r="D1572" s="504" t="s">
        <v>272</v>
      </c>
      <c r="E1572" s="504" t="s">
        <v>272</v>
      </c>
      <c r="F1572" s="504" t="s">
        <v>651</v>
      </c>
      <c r="G1572" s="505" t="s">
        <v>2074</v>
      </c>
    </row>
    <row r="1573" spans="1:7" s="501" customFormat="1" ht="19.149999999999999" customHeight="1" x14ac:dyDescent="0.35">
      <c r="A1573" s="504" t="s">
        <v>272</v>
      </c>
      <c r="B1573" s="504" t="s">
        <v>272</v>
      </c>
      <c r="C1573" s="504" t="s">
        <v>272</v>
      </c>
      <c r="D1573" s="504" t="s">
        <v>272</v>
      </c>
      <c r="E1573" s="504" t="s">
        <v>657</v>
      </c>
      <c r="F1573" s="504" t="s">
        <v>272</v>
      </c>
      <c r="G1573" s="505" t="s">
        <v>2075</v>
      </c>
    </row>
    <row r="1574" spans="1:7" s="501" customFormat="1" ht="19.149999999999999" customHeight="1" x14ac:dyDescent="0.35">
      <c r="A1574" s="504" t="s">
        <v>272</v>
      </c>
      <c r="B1574" s="504" t="s">
        <v>272</v>
      </c>
      <c r="C1574" s="504" t="s">
        <v>272</v>
      </c>
      <c r="D1574" s="504" t="s">
        <v>272</v>
      </c>
      <c r="E1574" s="504" t="s">
        <v>272</v>
      </c>
      <c r="F1574" s="504" t="s">
        <v>659</v>
      </c>
      <c r="G1574" s="505" t="s">
        <v>2076</v>
      </c>
    </row>
    <row r="1575" spans="1:7" s="501" customFormat="1" ht="19.149999999999999" customHeight="1" x14ac:dyDescent="0.35">
      <c r="A1575" s="504" t="s">
        <v>272</v>
      </c>
      <c r="B1575" s="504" t="s">
        <v>272</v>
      </c>
      <c r="C1575" s="504" t="s">
        <v>272</v>
      </c>
      <c r="D1575" s="504" t="s">
        <v>272</v>
      </c>
      <c r="E1575" s="504" t="s">
        <v>272</v>
      </c>
      <c r="F1575" s="504" t="s">
        <v>661</v>
      </c>
      <c r="G1575" s="505" t="s">
        <v>2077</v>
      </c>
    </row>
    <row r="1576" spans="1:7" s="501" customFormat="1" ht="19.149999999999999" customHeight="1" x14ac:dyDescent="0.35">
      <c r="A1576" s="504" t="s">
        <v>272</v>
      </c>
      <c r="B1576" s="504" t="s">
        <v>272</v>
      </c>
      <c r="C1576" s="504" t="s">
        <v>272</v>
      </c>
      <c r="D1576" s="504" t="s">
        <v>272</v>
      </c>
      <c r="E1576" s="504" t="s">
        <v>272</v>
      </c>
      <c r="F1576" s="504" t="s">
        <v>669</v>
      </c>
      <c r="G1576" s="505" t="s">
        <v>2078</v>
      </c>
    </row>
    <row r="1577" spans="1:7" s="501" customFormat="1" ht="19.149999999999999" customHeight="1" x14ac:dyDescent="0.35">
      <c r="A1577" s="504" t="s">
        <v>272</v>
      </c>
      <c r="B1577" s="504" t="s">
        <v>272</v>
      </c>
      <c r="C1577" s="504" t="s">
        <v>2079</v>
      </c>
      <c r="D1577" s="504" t="s">
        <v>272</v>
      </c>
      <c r="E1577" s="504" t="s">
        <v>272</v>
      </c>
      <c r="F1577" s="504" t="s">
        <v>272</v>
      </c>
      <c r="G1577" s="505" t="s">
        <v>2080</v>
      </c>
    </row>
    <row r="1578" spans="1:7" s="501" customFormat="1" ht="19.149999999999999" customHeight="1" x14ac:dyDescent="0.35">
      <c r="A1578" s="504" t="s">
        <v>272</v>
      </c>
      <c r="B1578" s="504" t="s">
        <v>272</v>
      </c>
      <c r="C1578" s="504" t="s">
        <v>272</v>
      </c>
      <c r="D1578" s="504" t="s">
        <v>2081</v>
      </c>
      <c r="E1578" s="504" t="s">
        <v>272</v>
      </c>
      <c r="F1578" s="504" t="s">
        <v>272</v>
      </c>
      <c r="G1578" s="505" t="s">
        <v>2080</v>
      </c>
    </row>
    <row r="1579" spans="1:7" s="501" customFormat="1" ht="19.149999999999999" customHeight="1" x14ac:dyDescent="0.35">
      <c r="A1579" s="504" t="s">
        <v>272</v>
      </c>
      <c r="B1579" s="504" t="s">
        <v>272</v>
      </c>
      <c r="C1579" s="504" t="s">
        <v>272</v>
      </c>
      <c r="D1579" s="504" t="s">
        <v>272</v>
      </c>
      <c r="E1579" s="504" t="s">
        <v>733</v>
      </c>
      <c r="F1579" s="504" t="s">
        <v>272</v>
      </c>
      <c r="G1579" s="505" t="s">
        <v>2082</v>
      </c>
    </row>
    <row r="1580" spans="1:7" s="501" customFormat="1" ht="19.149999999999999" customHeight="1" x14ac:dyDescent="0.35">
      <c r="A1580" s="504" t="s">
        <v>272</v>
      </c>
      <c r="B1580" s="504" t="s">
        <v>272</v>
      </c>
      <c r="C1580" s="504" t="s">
        <v>272</v>
      </c>
      <c r="D1580" s="504" t="s">
        <v>272</v>
      </c>
      <c r="E1580" s="504" t="s">
        <v>272</v>
      </c>
      <c r="F1580" s="504" t="s">
        <v>1050</v>
      </c>
      <c r="G1580" s="505" t="s">
        <v>2082</v>
      </c>
    </row>
    <row r="1581" spans="1:7" s="501" customFormat="1" ht="19.149999999999999" customHeight="1" x14ac:dyDescent="0.35">
      <c r="A1581" s="504" t="s">
        <v>272</v>
      </c>
      <c r="B1581" s="504" t="s">
        <v>272</v>
      </c>
      <c r="C1581" s="504" t="s">
        <v>272</v>
      </c>
      <c r="D1581" s="504" t="s">
        <v>272</v>
      </c>
      <c r="E1581" s="504" t="s">
        <v>1961</v>
      </c>
      <c r="F1581" s="504" t="s">
        <v>272</v>
      </c>
      <c r="G1581" s="505" t="s">
        <v>2083</v>
      </c>
    </row>
    <row r="1582" spans="1:7" s="501" customFormat="1" ht="19.149999999999999" customHeight="1" x14ac:dyDescent="0.35">
      <c r="A1582" s="504" t="s">
        <v>272</v>
      </c>
      <c r="B1582" s="504" t="s">
        <v>272</v>
      </c>
      <c r="C1582" s="504" t="s">
        <v>272</v>
      </c>
      <c r="D1582" s="504" t="s">
        <v>272</v>
      </c>
      <c r="E1582" s="504" t="s">
        <v>272</v>
      </c>
      <c r="F1582" s="504" t="s">
        <v>1963</v>
      </c>
      <c r="G1582" s="505" t="s">
        <v>2083</v>
      </c>
    </row>
    <row r="1583" spans="1:7" s="501" customFormat="1" ht="19.149999999999999" customHeight="1" x14ac:dyDescent="0.35">
      <c r="A1583" s="504" t="s">
        <v>272</v>
      </c>
      <c r="B1583" s="504" t="s">
        <v>272</v>
      </c>
      <c r="C1583" s="504" t="s">
        <v>272</v>
      </c>
      <c r="D1583" s="504" t="s">
        <v>272</v>
      </c>
      <c r="E1583" s="504" t="s">
        <v>760</v>
      </c>
      <c r="F1583" s="504" t="s">
        <v>272</v>
      </c>
      <c r="G1583" s="505" t="s">
        <v>2084</v>
      </c>
    </row>
    <row r="1584" spans="1:7" s="501" customFormat="1" ht="19.149999999999999" customHeight="1" x14ac:dyDescent="0.35">
      <c r="A1584" s="504" t="s">
        <v>272</v>
      </c>
      <c r="B1584" s="504" t="s">
        <v>272</v>
      </c>
      <c r="C1584" s="504" t="s">
        <v>272</v>
      </c>
      <c r="D1584" s="504" t="s">
        <v>272</v>
      </c>
      <c r="E1584" s="504" t="s">
        <v>272</v>
      </c>
      <c r="F1584" s="504" t="s">
        <v>762</v>
      </c>
      <c r="G1584" s="505" t="s">
        <v>2084</v>
      </c>
    </row>
    <row r="1585" spans="1:7" s="501" customFormat="1" ht="19.149999999999999" customHeight="1" x14ac:dyDescent="0.35">
      <c r="A1585" s="504" t="s">
        <v>272</v>
      </c>
      <c r="B1585" s="504" t="s">
        <v>272</v>
      </c>
      <c r="C1585" s="504" t="s">
        <v>272</v>
      </c>
      <c r="D1585" s="504" t="s">
        <v>272</v>
      </c>
      <c r="E1585" s="504" t="s">
        <v>800</v>
      </c>
      <c r="F1585" s="504" t="s">
        <v>272</v>
      </c>
      <c r="G1585" s="505" t="s">
        <v>2085</v>
      </c>
    </row>
    <row r="1586" spans="1:7" s="501" customFormat="1" ht="19.149999999999999" customHeight="1" x14ac:dyDescent="0.35">
      <c r="A1586" s="504" t="s">
        <v>272</v>
      </c>
      <c r="B1586" s="504" t="s">
        <v>272</v>
      </c>
      <c r="C1586" s="504" t="s">
        <v>272</v>
      </c>
      <c r="D1586" s="504" t="s">
        <v>272</v>
      </c>
      <c r="E1586" s="504" t="s">
        <v>272</v>
      </c>
      <c r="F1586" s="504" t="s">
        <v>804</v>
      </c>
      <c r="G1586" s="505" t="s">
        <v>2085</v>
      </c>
    </row>
    <row r="1587" spans="1:7" s="501" customFormat="1" ht="19.149999999999999" customHeight="1" x14ac:dyDescent="0.35">
      <c r="A1587" s="504" t="s">
        <v>272</v>
      </c>
      <c r="B1587" s="504" t="s">
        <v>272</v>
      </c>
      <c r="C1587" s="504" t="s">
        <v>272</v>
      </c>
      <c r="D1587" s="504" t="s">
        <v>272</v>
      </c>
      <c r="E1587" s="504" t="s">
        <v>806</v>
      </c>
      <c r="F1587" s="504" t="s">
        <v>272</v>
      </c>
      <c r="G1587" s="505" t="s">
        <v>2086</v>
      </c>
    </row>
    <row r="1588" spans="1:7" s="501" customFormat="1" ht="19.149999999999999" customHeight="1" x14ac:dyDescent="0.35">
      <c r="A1588" s="504" t="s">
        <v>272</v>
      </c>
      <c r="B1588" s="504" t="s">
        <v>272</v>
      </c>
      <c r="C1588" s="504" t="s">
        <v>272</v>
      </c>
      <c r="D1588" s="504" t="s">
        <v>272</v>
      </c>
      <c r="E1588" s="504" t="s">
        <v>272</v>
      </c>
      <c r="F1588" s="504" t="s">
        <v>1097</v>
      </c>
      <c r="G1588" s="505" t="s">
        <v>2087</v>
      </c>
    </row>
    <row r="1589" spans="1:7" s="501" customFormat="1" ht="19.149999999999999" customHeight="1" x14ac:dyDescent="0.35">
      <c r="A1589" s="504" t="s">
        <v>272</v>
      </c>
      <c r="B1589" s="504" t="s">
        <v>272</v>
      </c>
      <c r="C1589" s="504" t="s">
        <v>272</v>
      </c>
      <c r="D1589" s="504" t="s">
        <v>272</v>
      </c>
      <c r="E1589" s="504" t="s">
        <v>272</v>
      </c>
      <c r="F1589" s="504" t="s">
        <v>818</v>
      </c>
      <c r="G1589" s="505" t="s">
        <v>2088</v>
      </c>
    </row>
    <row r="1590" spans="1:7" s="501" customFormat="1" ht="19.149999999999999" customHeight="1" x14ac:dyDescent="0.35">
      <c r="A1590" s="504" t="s">
        <v>272</v>
      </c>
      <c r="B1590" s="504" t="s">
        <v>272</v>
      </c>
      <c r="C1590" s="504" t="s">
        <v>272</v>
      </c>
      <c r="D1590" s="504" t="s">
        <v>272</v>
      </c>
      <c r="E1590" s="504" t="s">
        <v>826</v>
      </c>
      <c r="F1590" s="504" t="s">
        <v>272</v>
      </c>
      <c r="G1590" s="505" t="s">
        <v>2089</v>
      </c>
    </row>
    <row r="1591" spans="1:7" s="501" customFormat="1" ht="19.149999999999999" customHeight="1" x14ac:dyDescent="0.35">
      <c r="A1591" s="504" t="s">
        <v>272</v>
      </c>
      <c r="B1591" s="504" t="s">
        <v>272</v>
      </c>
      <c r="C1591" s="504" t="s">
        <v>272</v>
      </c>
      <c r="D1591" s="504" t="s">
        <v>272</v>
      </c>
      <c r="E1591" s="504" t="s">
        <v>272</v>
      </c>
      <c r="F1591" s="504" t="s">
        <v>860</v>
      </c>
      <c r="G1591" s="505" t="s">
        <v>2089</v>
      </c>
    </row>
    <row r="1592" spans="1:7" s="501" customFormat="1" ht="19.149999999999999" customHeight="1" x14ac:dyDescent="0.35">
      <c r="A1592" s="504" t="s">
        <v>272</v>
      </c>
      <c r="B1592" s="504" t="s">
        <v>272</v>
      </c>
      <c r="C1592" s="504" t="s">
        <v>272</v>
      </c>
      <c r="D1592" s="504" t="s">
        <v>272</v>
      </c>
      <c r="E1592" s="504" t="s">
        <v>834</v>
      </c>
      <c r="F1592" s="504" t="s">
        <v>272</v>
      </c>
      <c r="G1592" s="505" t="s">
        <v>2090</v>
      </c>
    </row>
    <row r="1593" spans="1:7" s="501" customFormat="1" ht="19.149999999999999" customHeight="1" x14ac:dyDescent="0.35">
      <c r="A1593" s="504" t="s">
        <v>272</v>
      </c>
      <c r="B1593" s="504" t="s">
        <v>272</v>
      </c>
      <c r="C1593" s="504" t="s">
        <v>272</v>
      </c>
      <c r="D1593" s="504" t="s">
        <v>272</v>
      </c>
      <c r="E1593" s="504" t="s">
        <v>272</v>
      </c>
      <c r="F1593" s="504" t="s">
        <v>842</v>
      </c>
      <c r="G1593" s="505" t="s">
        <v>2090</v>
      </c>
    </row>
    <row r="1594" spans="1:7" s="501" customFormat="1" ht="19.149999999999999" customHeight="1" x14ac:dyDescent="0.35">
      <c r="A1594" s="504" t="s">
        <v>272</v>
      </c>
      <c r="B1594" s="504" t="s">
        <v>272</v>
      </c>
      <c r="C1594" s="504" t="s">
        <v>1426</v>
      </c>
      <c r="D1594" s="504" t="s">
        <v>272</v>
      </c>
      <c r="E1594" s="504" t="s">
        <v>272</v>
      </c>
      <c r="F1594" s="504" t="s">
        <v>272</v>
      </c>
      <c r="G1594" s="505" t="s">
        <v>2091</v>
      </c>
    </row>
    <row r="1595" spans="1:7" s="501" customFormat="1" ht="19.149999999999999" customHeight="1" x14ac:dyDescent="0.35">
      <c r="A1595" s="504" t="s">
        <v>272</v>
      </c>
      <c r="B1595" s="504" t="s">
        <v>272</v>
      </c>
      <c r="C1595" s="504" t="s">
        <v>272</v>
      </c>
      <c r="D1595" s="504" t="s">
        <v>1428</v>
      </c>
      <c r="E1595" s="504" t="s">
        <v>272</v>
      </c>
      <c r="F1595" s="504" t="s">
        <v>272</v>
      </c>
      <c r="G1595" s="505" t="s">
        <v>2091</v>
      </c>
    </row>
    <row r="1596" spans="1:7" s="501" customFormat="1" ht="19.149999999999999" customHeight="1" x14ac:dyDescent="0.35">
      <c r="A1596" s="504" t="s">
        <v>272</v>
      </c>
      <c r="B1596" s="504" t="s">
        <v>272</v>
      </c>
      <c r="C1596" s="504" t="s">
        <v>272</v>
      </c>
      <c r="D1596" s="504" t="s">
        <v>272</v>
      </c>
      <c r="E1596" s="504" t="s">
        <v>760</v>
      </c>
      <c r="F1596" s="504" t="s">
        <v>272</v>
      </c>
      <c r="G1596" s="505" t="s">
        <v>2092</v>
      </c>
    </row>
    <row r="1597" spans="1:7" s="501" customFormat="1" ht="19.149999999999999" customHeight="1" x14ac:dyDescent="0.35">
      <c r="A1597" s="504" t="s">
        <v>272</v>
      </c>
      <c r="B1597" s="504" t="s">
        <v>272</v>
      </c>
      <c r="C1597" s="504" t="s">
        <v>272</v>
      </c>
      <c r="D1597" s="504" t="s">
        <v>272</v>
      </c>
      <c r="E1597" s="504" t="s">
        <v>272</v>
      </c>
      <c r="F1597" s="504" t="s">
        <v>762</v>
      </c>
      <c r="G1597" s="505" t="s">
        <v>2092</v>
      </c>
    </row>
    <row r="1598" spans="1:7" s="501" customFormat="1" ht="19.149999999999999" customHeight="1" x14ac:dyDescent="0.35">
      <c r="A1598" s="504" t="s">
        <v>272</v>
      </c>
      <c r="B1598" s="504" t="s">
        <v>272</v>
      </c>
      <c r="C1598" s="504" t="s">
        <v>272</v>
      </c>
      <c r="D1598" s="504" t="s">
        <v>272</v>
      </c>
      <c r="E1598" s="504" t="s">
        <v>794</v>
      </c>
      <c r="F1598" s="504" t="s">
        <v>272</v>
      </c>
      <c r="G1598" s="505" t="s">
        <v>2093</v>
      </c>
    </row>
    <row r="1599" spans="1:7" s="501" customFormat="1" ht="19.149999999999999" customHeight="1" x14ac:dyDescent="0.35">
      <c r="A1599" s="504" t="s">
        <v>272</v>
      </c>
      <c r="B1599" s="504" t="s">
        <v>272</v>
      </c>
      <c r="C1599" s="504" t="s">
        <v>272</v>
      </c>
      <c r="D1599" s="504" t="s">
        <v>272</v>
      </c>
      <c r="E1599" s="504" t="s">
        <v>272</v>
      </c>
      <c r="F1599" s="504" t="s">
        <v>796</v>
      </c>
      <c r="G1599" s="505" t="s">
        <v>2094</v>
      </c>
    </row>
    <row r="1600" spans="1:7" s="501" customFormat="1" ht="19.149999999999999" customHeight="1" x14ac:dyDescent="0.35">
      <c r="A1600" s="504" t="s">
        <v>272</v>
      </c>
      <c r="B1600" s="504" t="s">
        <v>272</v>
      </c>
      <c r="C1600" s="504" t="s">
        <v>272</v>
      </c>
      <c r="D1600" s="504" t="s">
        <v>272</v>
      </c>
      <c r="E1600" s="504" t="s">
        <v>272</v>
      </c>
      <c r="F1600" s="504" t="s">
        <v>798</v>
      </c>
      <c r="G1600" s="505" t="s">
        <v>1051</v>
      </c>
    </row>
    <row r="1601" spans="1:7" s="501" customFormat="1" ht="19.149999999999999" customHeight="1" x14ac:dyDescent="0.35">
      <c r="A1601" s="504" t="s">
        <v>272</v>
      </c>
      <c r="B1601" s="504" t="s">
        <v>272</v>
      </c>
      <c r="C1601" s="504" t="s">
        <v>272</v>
      </c>
      <c r="D1601" s="504" t="s">
        <v>272</v>
      </c>
      <c r="E1601" s="504" t="s">
        <v>806</v>
      </c>
      <c r="F1601" s="504" t="s">
        <v>272</v>
      </c>
      <c r="G1601" s="505" t="s">
        <v>2095</v>
      </c>
    </row>
    <row r="1602" spans="1:7" s="501" customFormat="1" ht="19.149999999999999" customHeight="1" x14ac:dyDescent="0.35">
      <c r="A1602" s="504" t="s">
        <v>272</v>
      </c>
      <c r="B1602" s="504" t="s">
        <v>272</v>
      </c>
      <c r="C1602" s="504" t="s">
        <v>272</v>
      </c>
      <c r="D1602" s="504" t="s">
        <v>272</v>
      </c>
      <c r="E1602" s="504" t="s">
        <v>272</v>
      </c>
      <c r="F1602" s="504" t="s">
        <v>2096</v>
      </c>
      <c r="G1602" s="505" t="s">
        <v>2095</v>
      </c>
    </row>
    <row r="1603" spans="1:7" s="501" customFormat="1" ht="19.149999999999999" customHeight="1" x14ac:dyDescent="0.35">
      <c r="A1603" s="504" t="s">
        <v>272</v>
      </c>
      <c r="B1603" s="504" t="s">
        <v>272</v>
      </c>
      <c r="C1603" s="504" t="s">
        <v>272</v>
      </c>
      <c r="D1603" s="504" t="s">
        <v>272</v>
      </c>
      <c r="E1603" s="504" t="s">
        <v>826</v>
      </c>
      <c r="F1603" s="504" t="s">
        <v>272</v>
      </c>
      <c r="G1603" s="505" t="s">
        <v>2097</v>
      </c>
    </row>
    <row r="1604" spans="1:7" s="501" customFormat="1" ht="19.149999999999999" customHeight="1" x14ac:dyDescent="0.35">
      <c r="A1604" s="504" t="s">
        <v>272</v>
      </c>
      <c r="B1604" s="504" t="s">
        <v>272</v>
      </c>
      <c r="C1604" s="504" t="s">
        <v>272</v>
      </c>
      <c r="D1604" s="504" t="s">
        <v>272</v>
      </c>
      <c r="E1604" s="504" t="s">
        <v>272</v>
      </c>
      <c r="F1604" s="504" t="s">
        <v>860</v>
      </c>
      <c r="G1604" s="505" t="s">
        <v>2098</v>
      </c>
    </row>
    <row r="1605" spans="1:7" s="501" customFormat="1" ht="19.149999999999999" customHeight="1" x14ac:dyDescent="0.35">
      <c r="A1605" s="504" t="s">
        <v>272</v>
      </c>
      <c r="B1605" s="504" t="s">
        <v>272</v>
      </c>
      <c r="C1605" s="504" t="s">
        <v>272</v>
      </c>
      <c r="D1605" s="504" t="s">
        <v>272</v>
      </c>
      <c r="E1605" s="504" t="s">
        <v>272</v>
      </c>
      <c r="F1605" s="504" t="s">
        <v>828</v>
      </c>
      <c r="G1605" s="505" t="s">
        <v>2099</v>
      </c>
    </row>
    <row r="1606" spans="1:7" s="501" customFormat="1" ht="19.149999999999999" customHeight="1" x14ac:dyDescent="0.35">
      <c r="A1606" s="504" t="s">
        <v>272</v>
      </c>
      <c r="B1606" s="504" t="s">
        <v>272</v>
      </c>
      <c r="C1606" s="504" t="s">
        <v>272</v>
      </c>
      <c r="D1606" s="504" t="s">
        <v>272</v>
      </c>
      <c r="E1606" s="504" t="s">
        <v>272</v>
      </c>
      <c r="F1606" s="504" t="s">
        <v>832</v>
      </c>
      <c r="G1606" s="505" t="s">
        <v>2100</v>
      </c>
    </row>
    <row r="1607" spans="1:7" s="501" customFormat="1" ht="19.149999999999999" customHeight="1" x14ac:dyDescent="0.35">
      <c r="A1607" s="504" t="s">
        <v>272</v>
      </c>
      <c r="B1607" s="504" t="s">
        <v>272</v>
      </c>
      <c r="C1607" s="504" t="s">
        <v>272</v>
      </c>
      <c r="D1607" s="504" t="s">
        <v>272</v>
      </c>
      <c r="E1607" s="504" t="s">
        <v>834</v>
      </c>
      <c r="F1607" s="504" t="s">
        <v>272</v>
      </c>
      <c r="G1607" s="505" t="s">
        <v>2101</v>
      </c>
    </row>
    <row r="1608" spans="1:7" s="501" customFormat="1" ht="19.149999999999999" customHeight="1" x14ac:dyDescent="0.35">
      <c r="A1608" s="504" t="s">
        <v>272</v>
      </c>
      <c r="B1608" s="504" t="s">
        <v>272</v>
      </c>
      <c r="C1608" s="504" t="s">
        <v>272</v>
      </c>
      <c r="D1608" s="504" t="s">
        <v>272</v>
      </c>
      <c r="E1608" s="504" t="s">
        <v>272</v>
      </c>
      <c r="F1608" s="504" t="s">
        <v>842</v>
      </c>
      <c r="G1608" s="505" t="s">
        <v>2101</v>
      </c>
    </row>
    <row r="1609" spans="1:7" s="501" customFormat="1" ht="19.149999999999999" customHeight="1" x14ac:dyDescent="0.35">
      <c r="A1609" s="504" t="s">
        <v>272</v>
      </c>
      <c r="B1609" s="504" t="s">
        <v>272</v>
      </c>
      <c r="C1609" s="504" t="s">
        <v>272</v>
      </c>
      <c r="D1609" s="504" t="s">
        <v>272</v>
      </c>
      <c r="E1609" s="504" t="s">
        <v>649</v>
      </c>
      <c r="F1609" s="504" t="s">
        <v>272</v>
      </c>
      <c r="G1609" s="505" t="s">
        <v>2102</v>
      </c>
    </row>
    <row r="1610" spans="1:7" s="501" customFormat="1" ht="19.149999999999999" customHeight="1" x14ac:dyDescent="0.35">
      <c r="A1610" s="504" t="s">
        <v>272</v>
      </c>
      <c r="B1610" s="504" t="s">
        <v>272</v>
      </c>
      <c r="C1610" s="504" t="s">
        <v>272</v>
      </c>
      <c r="D1610" s="504" t="s">
        <v>272</v>
      </c>
      <c r="E1610" s="504" t="s">
        <v>272</v>
      </c>
      <c r="F1610" s="504" t="s">
        <v>651</v>
      </c>
      <c r="G1610" s="505" t="s">
        <v>2102</v>
      </c>
    </row>
    <row r="1611" spans="1:7" s="501" customFormat="1" ht="19.149999999999999" customHeight="1" x14ac:dyDescent="0.35">
      <c r="A1611" s="504" t="s">
        <v>272</v>
      </c>
      <c r="B1611" s="504" t="s">
        <v>272</v>
      </c>
      <c r="C1611" s="504" t="s">
        <v>272</v>
      </c>
      <c r="D1611" s="504" t="s">
        <v>272</v>
      </c>
      <c r="E1611" s="504" t="s">
        <v>657</v>
      </c>
      <c r="F1611" s="504" t="s">
        <v>272</v>
      </c>
      <c r="G1611" s="505" t="s">
        <v>2103</v>
      </c>
    </row>
    <row r="1612" spans="1:7" s="501" customFormat="1" ht="19.149999999999999" customHeight="1" x14ac:dyDescent="0.35">
      <c r="A1612" s="504" t="s">
        <v>272</v>
      </c>
      <c r="B1612" s="504" t="s">
        <v>272</v>
      </c>
      <c r="C1612" s="504" t="s">
        <v>272</v>
      </c>
      <c r="D1612" s="504" t="s">
        <v>272</v>
      </c>
      <c r="E1612" s="504" t="s">
        <v>272</v>
      </c>
      <c r="F1612" s="504" t="s">
        <v>659</v>
      </c>
      <c r="G1612" s="505" t="s">
        <v>2104</v>
      </c>
    </row>
    <row r="1613" spans="1:7" s="501" customFormat="1" ht="19.149999999999999" customHeight="1" x14ac:dyDescent="0.35">
      <c r="A1613" s="504" t="s">
        <v>272</v>
      </c>
      <c r="B1613" s="504" t="s">
        <v>272</v>
      </c>
      <c r="C1613" s="504" t="s">
        <v>272</v>
      </c>
      <c r="D1613" s="504" t="s">
        <v>272</v>
      </c>
      <c r="E1613" s="504" t="s">
        <v>272</v>
      </c>
      <c r="F1613" s="504" t="s">
        <v>661</v>
      </c>
      <c r="G1613" s="505" t="s">
        <v>2105</v>
      </c>
    </row>
    <row r="1614" spans="1:7" s="501" customFormat="1" ht="19.149999999999999" customHeight="1" x14ac:dyDescent="0.35">
      <c r="A1614" s="504" t="s">
        <v>272</v>
      </c>
      <c r="B1614" s="504" t="s">
        <v>272</v>
      </c>
      <c r="C1614" s="504" t="s">
        <v>690</v>
      </c>
      <c r="D1614" s="504" t="s">
        <v>272</v>
      </c>
      <c r="E1614" s="504" t="s">
        <v>272</v>
      </c>
      <c r="F1614" s="504" t="s">
        <v>272</v>
      </c>
      <c r="G1614" s="505" t="s">
        <v>2106</v>
      </c>
    </row>
    <row r="1615" spans="1:7" s="501" customFormat="1" ht="19.149999999999999" customHeight="1" x14ac:dyDescent="0.35">
      <c r="A1615" s="504" t="s">
        <v>272</v>
      </c>
      <c r="B1615" s="504" t="s">
        <v>272</v>
      </c>
      <c r="C1615" s="504" t="s">
        <v>272</v>
      </c>
      <c r="D1615" s="504" t="s">
        <v>1500</v>
      </c>
      <c r="E1615" s="504" t="s">
        <v>272</v>
      </c>
      <c r="F1615" s="504" t="s">
        <v>272</v>
      </c>
      <c r="G1615" s="505" t="s">
        <v>2107</v>
      </c>
    </row>
    <row r="1616" spans="1:7" s="501" customFormat="1" ht="19.149999999999999" customHeight="1" x14ac:dyDescent="0.35">
      <c r="A1616" s="504" t="s">
        <v>272</v>
      </c>
      <c r="B1616" s="504" t="s">
        <v>272</v>
      </c>
      <c r="C1616" s="504" t="s">
        <v>272</v>
      </c>
      <c r="D1616" s="504" t="s">
        <v>272</v>
      </c>
      <c r="E1616" s="504" t="s">
        <v>760</v>
      </c>
      <c r="F1616" s="504" t="s">
        <v>272</v>
      </c>
      <c r="G1616" s="505" t="s">
        <v>2108</v>
      </c>
    </row>
    <row r="1617" spans="1:7" s="501" customFormat="1" ht="19.149999999999999" customHeight="1" x14ac:dyDescent="0.35">
      <c r="A1617" s="504" t="s">
        <v>272</v>
      </c>
      <c r="B1617" s="504" t="s">
        <v>272</v>
      </c>
      <c r="C1617" s="504" t="s">
        <v>272</v>
      </c>
      <c r="D1617" s="504" t="s">
        <v>272</v>
      </c>
      <c r="E1617" s="504" t="s">
        <v>272</v>
      </c>
      <c r="F1617" s="504" t="s">
        <v>762</v>
      </c>
      <c r="G1617" s="505" t="s">
        <v>2108</v>
      </c>
    </row>
    <row r="1618" spans="1:7" s="501" customFormat="1" ht="19.149999999999999" customHeight="1" x14ac:dyDescent="0.35">
      <c r="A1618" s="504" t="s">
        <v>272</v>
      </c>
      <c r="B1618" s="504" t="s">
        <v>272</v>
      </c>
      <c r="C1618" s="504" t="s">
        <v>272</v>
      </c>
      <c r="D1618" s="504" t="s">
        <v>272</v>
      </c>
      <c r="E1618" s="504" t="s">
        <v>766</v>
      </c>
      <c r="F1618" s="504" t="s">
        <v>272</v>
      </c>
      <c r="G1618" s="505" t="s">
        <v>2109</v>
      </c>
    </row>
    <row r="1619" spans="1:7" s="501" customFormat="1" ht="19.149999999999999" customHeight="1" x14ac:dyDescent="0.35">
      <c r="A1619" s="504" t="s">
        <v>272</v>
      </c>
      <c r="B1619" s="504" t="s">
        <v>272</v>
      </c>
      <c r="C1619" s="504" t="s">
        <v>272</v>
      </c>
      <c r="D1619" s="504" t="s">
        <v>272</v>
      </c>
      <c r="E1619" s="504" t="s">
        <v>272</v>
      </c>
      <c r="F1619" s="504" t="s">
        <v>1503</v>
      </c>
      <c r="G1619" s="505" t="s">
        <v>2109</v>
      </c>
    </row>
    <row r="1620" spans="1:7" s="501" customFormat="1" ht="19.149999999999999" customHeight="1" x14ac:dyDescent="0.35">
      <c r="A1620" s="504" t="s">
        <v>272</v>
      </c>
      <c r="B1620" s="504" t="s">
        <v>272</v>
      </c>
      <c r="C1620" s="504" t="s">
        <v>272</v>
      </c>
      <c r="D1620" s="504" t="s">
        <v>272</v>
      </c>
      <c r="E1620" s="504" t="s">
        <v>800</v>
      </c>
      <c r="F1620" s="504" t="s">
        <v>272</v>
      </c>
      <c r="G1620" s="505" t="s">
        <v>2110</v>
      </c>
    </row>
    <row r="1621" spans="1:7" s="501" customFormat="1" ht="19.149999999999999" customHeight="1" x14ac:dyDescent="0.35">
      <c r="A1621" s="504" t="s">
        <v>272</v>
      </c>
      <c r="B1621" s="504" t="s">
        <v>272</v>
      </c>
      <c r="C1621" s="504" t="s">
        <v>272</v>
      </c>
      <c r="D1621" s="504" t="s">
        <v>272</v>
      </c>
      <c r="E1621" s="504" t="s">
        <v>272</v>
      </c>
      <c r="F1621" s="504" t="s">
        <v>804</v>
      </c>
      <c r="G1621" s="505" t="s">
        <v>2111</v>
      </c>
    </row>
    <row r="1622" spans="1:7" s="501" customFormat="1" ht="19.149999999999999" customHeight="1" x14ac:dyDescent="0.35">
      <c r="A1622" s="504" t="s">
        <v>272</v>
      </c>
      <c r="B1622" s="504" t="s">
        <v>272</v>
      </c>
      <c r="C1622" s="504" t="s">
        <v>272</v>
      </c>
      <c r="D1622" s="504" t="s">
        <v>272</v>
      </c>
      <c r="E1622" s="504" t="s">
        <v>272</v>
      </c>
      <c r="F1622" s="504" t="s">
        <v>858</v>
      </c>
      <c r="G1622" s="505" t="s">
        <v>2112</v>
      </c>
    </row>
    <row r="1623" spans="1:7" s="501" customFormat="1" ht="19.149999999999999" customHeight="1" x14ac:dyDescent="0.35">
      <c r="A1623" s="504" t="s">
        <v>272</v>
      </c>
      <c r="B1623" s="504" t="s">
        <v>272</v>
      </c>
      <c r="C1623" s="504" t="s">
        <v>272</v>
      </c>
      <c r="D1623" s="504" t="s">
        <v>272</v>
      </c>
      <c r="E1623" s="504" t="s">
        <v>826</v>
      </c>
      <c r="F1623" s="504" t="s">
        <v>272</v>
      </c>
      <c r="G1623" s="505" t="s">
        <v>2113</v>
      </c>
    </row>
    <row r="1624" spans="1:7" s="501" customFormat="1" ht="19.149999999999999" customHeight="1" x14ac:dyDescent="0.35">
      <c r="A1624" s="504" t="s">
        <v>272</v>
      </c>
      <c r="B1624" s="504" t="s">
        <v>272</v>
      </c>
      <c r="C1624" s="504" t="s">
        <v>272</v>
      </c>
      <c r="D1624" s="504" t="s">
        <v>272</v>
      </c>
      <c r="E1624" s="504" t="s">
        <v>272</v>
      </c>
      <c r="F1624" s="504" t="s">
        <v>860</v>
      </c>
      <c r="G1624" s="505" t="s">
        <v>2114</v>
      </c>
    </row>
    <row r="1625" spans="1:7" s="501" customFormat="1" ht="19.149999999999999" customHeight="1" x14ac:dyDescent="0.35">
      <c r="A1625" s="504" t="s">
        <v>272</v>
      </c>
      <c r="B1625" s="504" t="s">
        <v>272</v>
      </c>
      <c r="C1625" s="504" t="s">
        <v>272</v>
      </c>
      <c r="D1625" s="504" t="s">
        <v>272</v>
      </c>
      <c r="E1625" s="504" t="s">
        <v>272</v>
      </c>
      <c r="F1625" s="504" t="s">
        <v>832</v>
      </c>
      <c r="G1625" s="505" t="s">
        <v>2115</v>
      </c>
    </row>
    <row r="1626" spans="1:7" s="501" customFormat="1" ht="19.149999999999999" customHeight="1" x14ac:dyDescent="0.35">
      <c r="A1626" s="504" t="s">
        <v>272</v>
      </c>
      <c r="B1626" s="504" t="s">
        <v>272</v>
      </c>
      <c r="C1626" s="504" t="s">
        <v>272</v>
      </c>
      <c r="D1626" s="504" t="s">
        <v>272</v>
      </c>
      <c r="E1626" s="504" t="s">
        <v>834</v>
      </c>
      <c r="F1626" s="504" t="s">
        <v>272</v>
      </c>
      <c r="G1626" s="505" t="s">
        <v>2116</v>
      </c>
    </row>
    <row r="1627" spans="1:7" s="501" customFormat="1" ht="19.149999999999999" customHeight="1" x14ac:dyDescent="0.35">
      <c r="A1627" s="504" t="s">
        <v>272</v>
      </c>
      <c r="B1627" s="504" t="s">
        <v>272</v>
      </c>
      <c r="C1627" s="504" t="s">
        <v>272</v>
      </c>
      <c r="D1627" s="504" t="s">
        <v>272</v>
      </c>
      <c r="E1627" s="504" t="s">
        <v>272</v>
      </c>
      <c r="F1627" s="504" t="s">
        <v>842</v>
      </c>
      <c r="G1627" s="505" t="s">
        <v>2116</v>
      </c>
    </row>
    <row r="1628" spans="1:7" s="501" customFormat="1" ht="19.149999999999999" customHeight="1" x14ac:dyDescent="0.35">
      <c r="A1628" s="504" t="s">
        <v>272</v>
      </c>
      <c r="B1628" s="504" t="s">
        <v>272</v>
      </c>
      <c r="C1628" s="504" t="s">
        <v>272</v>
      </c>
      <c r="D1628" s="504" t="s">
        <v>692</v>
      </c>
      <c r="E1628" s="504" t="s">
        <v>272</v>
      </c>
      <c r="F1628" s="504" t="s">
        <v>272</v>
      </c>
      <c r="G1628" s="505" t="s">
        <v>2117</v>
      </c>
    </row>
    <row r="1629" spans="1:7" s="501" customFormat="1" ht="19.149999999999999" customHeight="1" x14ac:dyDescent="0.35">
      <c r="A1629" s="504" t="s">
        <v>272</v>
      </c>
      <c r="B1629" s="504" t="s">
        <v>272</v>
      </c>
      <c r="C1629" s="504" t="s">
        <v>272</v>
      </c>
      <c r="D1629" s="504" t="s">
        <v>272</v>
      </c>
      <c r="E1629" s="504" t="s">
        <v>649</v>
      </c>
      <c r="F1629" s="504" t="s">
        <v>272</v>
      </c>
      <c r="G1629" s="505" t="s">
        <v>2118</v>
      </c>
    </row>
    <row r="1630" spans="1:7" s="501" customFormat="1" ht="19.149999999999999" customHeight="1" x14ac:dyDescent="0.35">
      <c r="A1630" s="504" t="s">
        <v>272</v>
      </c>
      <c r="B1630" s="504" t="s">
        <v>272</v>
      </c>
      <c r="C1630" s="504" t="s">
        <v>272</v>
      </c>
      <c r="D1630" s="504" t="s">
        <v>272</v>
      </c>
      <c r="E1630" s="504" t="s">
        <v>272</v>
      </c>
      <c r="F1630" s="504" t="s">
        <v>651</v>
      </c>
      <c r="G1630" s="505" t="s">
        <v>2118</v>
      </c>
    </row>
    <row r="1631" spans="1:7" s="501" customFormat="1" ht="19.149999999999999" customHeight="1" x14ac:dyDescent="0.35">
      <c r="A1631" s="504" t="s">
        <v>272</v>
      </c>
      <c r="B1631" s="504" t="s">
        <v>272</v>
      </c>
      <c r="C1631" s="504" t="s">
        <v>272</v>
      </c>
      <c r="D1631" s="504" t="s">
        <v>272</v>
      </c>
      <c r="E1631" s="504" t="s">
        <v>657</v>
      </c>
      <c r="F1631" s="504" t="s">
        <v>272</v>
      </c>
      <c r="G1631" s="505" t="s">
        <v>2119</v>
      </c>
    </row>
    <row r="1632" spans="1:7" s="501" customFormat="1" ht="19.149999999999999" customHeight="1" x14ac:dyDescent="0.35">
      <c r="A1632" s="504" t="s">
        <v>272</v>
      </c>
      <c r="B1632" s="504" t="s">
        <v>272</v>
      </c>
      <c r="C1632" s="504" t="s">
        <v>272</v>
      </c>
      <c r="D1632" s="504" t="s">
        <v>272</v>
      </c>
      <c r="E1632" s="504" t="s">
        <v>272</v>
      </c>
      <c r="F1632" s="504" t="s">
        <v>659</v>
      </c>
      <c r="G1632" s="505" t="s">
        <v>2120</v>
      </c>
    </row>
    <row r="1633" spans="1:7" s="501" customFormat="1" ht="19.149999999999999" customHeight="1" x14ac:dyDescent="0.35">
      <c r="A1633" s="504" t="s">
        <v>272</v>
      </c>
      <c r="B1633" s="504" t="s">
        <v>272</v>
      </c>
      <c r="C1633" s="504" t="s">
        <v>272</v>
      </c>
      <c r="D1633" s="504" t="s">
        <v>272</v>
      </c>
      <c r="E1633" s="504" t="s">
        <v>272</v>
      </c>
      <c r="F1633" s="504" t="s">
        <v>661</v>
      </c>
      <c r="G1633" s="505" t="s">
        <v>2121</v>
      </c>
    </row>
    <row r="1634" spans="1:7" s="501" customFormat="1" ht="19.149999999999999" customHeight="1" x14ac:dyDescent="0.35">
      <c r="A1634" s="504" t="s">
        <v>272</v>
      </c>
      <c r="B1634" s="504" t="s">
        <v>272</v>
      </c>
      <c r="C1634" s="504" t="s">
        <v>693</v>
      </c>
      <c r="D1634" s="504" t="s">
        <v>272</v>
      </c>
      <c r="E1634" s="504" t="s">
        <v>272</v>
      </c>
      <c r="F1634" s="504" t="s">
        <v>272</v>
      </c>
      <c r="G1634" s="505" t="s">
        <v>2122</v>
      </c>
    </row>
    <row r="1635" spans="1:7" s="501" customFormat="1" ht="19.149999999999999" customHeight="1" x14ac:dyDescent="0.35">
      <c r="A1635" s="504" t="s">
        <v>272</v>
      </c>
      <c r="B1635" s="504" t="s">
        <v>272</v>
      </c>
      <c r="C1635" s="504" t="s">
        <v>272</v>
      </c>
      <c r="D1635" s="504" t="s">
        <v>850</v>
      </c>
      <c r="E1635" s="504" t="s">
        <v>272</v>
      </c>
      <c r="F1635" s="504" t="s">
        <v>272</v>
      </c>
      <c r="G1635" s="505" t="s">
        <v>2123</v>
      </c>
    </row>
    <row r="1636" spans="1:7" s="501" customFormat="1" ht="19.149999999999999" customHeight="1" x14ac:dyDescent="0.35">
      <c r="A1636" s="504" t="s">
        <v>272</v>
      </c>
      <c r="B1636" s="504" t="s">
        <v>272</v>
      </c>
      <c r="C1636" s="504" t="s">
        <v>272</v>
      </c>
      <c r="D1636" s="504" t="s">
        <v>272</v>
      </c>
      <c r="E1636" s="504" t="s">
        <v>760</v>
      </c>
      <c r="F1636" s="504" t="s">
        <v>272</v>
      </c>
      <c r="G1636" s="505" t="s">
        <v>2124</v>
      </c>
    </row>
    <row r="1637" spans="1:7" s="501" customFormat="1" ht="19.149999999999999" customHeight="1" x14ac:dyDescent="0.35">
      <c r="A1637" s="504" t="s">
        <v>272</v>
      </c>
      <c r="B1637" s="504" t="s">
        <v>272</v>
      </c>
      <c r="C1637" s="504" t="s">
        <v>272</v>
      </c>
      <c r="D1637" s="504" t="s">
        <v>272</v>
      </c>
      <c r="E1637" s="504" t="s">
        <v>272</v>
      </c>
      <c r="F1637" s="504" t="s">
        <v>762</v>
      </c>
      <c r="G1637" s="505" t="s">
        <v>2124</v>
      </c>
    </row>
    <row r="1638" spans="1:7" s="501" customFormat="1" ht="19.149999999999999" customHeight="1" x14ac:dyDescent="0.35">
      <c r="A1638" s="504" t="s">
        <v>272</v>
      </c>
      <c r="B1638" s="504" t="s">
        <v>272</v>
      </c>
      <c r="C1638" s="504" t="s">
        <v>272</v>
      </c>
      <c r="D1638" s="504" t="s">
        <v>272</v>
      </c>
      <c r="E1638" s="504" t="s">
        <v>794</v>
      </c>
      <c r="F1638" s="504" t="s">
        <v>272</v>
      </c>
      <c r="G1638" s="505" t="s">
        <v>2125</v>
      </c>
    </row>
    <row r="1639" spans="1:7" s="501" customFormat="1" ht="19.149999999999999" customHeight="1" x14ac:dyDescent="0.35">
      <c r="A1639" s="504" t="s">
        <v>272</v>
      </c>
      <c r="B1639" s="504" t="s">
        <v>272</v>
      </c>
      <c r="C1639" s="504" t="s">
        <v>272</v>
      </c>
      <c r="D1639" s="504" t="s">
        <v>272</v>
      </c>
      <c r="E1639" s="504" t="s">
        <v>272</v>
      </c>
      <c r="F1639" s="504" t="s">
        <v>853</v>
      </c>
      <c r="G1639" s="505" t="s">
        <v>2126</v>
      </c>
    </row>
    <row r="1640" spans="1:7" s="501" customFormat="1" ht="19.149999999999999" customHeight="1" x14ac:dyDescent="0.35">
      <c r="A1640" s="504" t="s">
        <v>272</v>
      </c>
      <c r="B1640" s="504" t="s">
        <v>272</v>
      </c>
      <c r="C1640" s="504" t="s">
        <v>272</v>
      </c>
      <c r="D1640" s="504" t="s">
        <v>272</v>
      </c>
      <c r="E1640" s="504" t="s">
        <v>272</v>
      </c>
      <c r="F1640" s="504" t="s">
        <v>796</v>
      </c>
      <c r="G1640" s="505" t="s">
        <v>2127</v>
      </c>
    </row>
    <row r="1641" spans="1:7" s="501" customFormat="1" ht="19.149999999999999" customHeight="1" x14ac:dyDescent="0.35">
      <c r="A1641" s="504" t="s">
        <v>272</v>
      </c>
      <c r="B1641" s="504" t="s">
        <v>272</v>
      </c>
      <c r="C1641" s="504" t="s">
        <v>272</v>
      </c>
      <c r="D1641" s="504" t="s">
        <v>272</v>
      </c>
      <c r="E1641" s="504" t="s">
        <v>272</v>
      </c>
      <c r="F1641" s="504" t="s">
        <v>798</v>
      </c>
      <c r="G1641" s="505" t="s">
        <v>975</v>
      </c>
    </row>
    <row r="1642" spans="1:7" s="501" customFormat="1" ht="19.149999999999999" customHeight="1" x14ac:dyDescent="0.35">
      <c r="A1642" s="504" t="s">
        <v>272</v>
      </c>
      <c r="B1642" s="504" t="s">
        <v>272</v>
      </c>
      <c r="C1642" s="504" t="s">
        <v>272</v>
      </c>
      <c r="D1642" s="504" t="s">
        <v>272</v>
      </c>
      <c r="E1642" s="504" t="s">
        <v>800</v>
      </c>
      <c r="F1642" s="504" t="s">
        <v>272</v>
      </c>
      <c r="G1642" s="505" t="s">
        <v>2128</v>
      </c>
    </row>
    <row r="1643" spans="1:7" s="501" customFormat="1" ht="19.149999999999999" customHeight="1" x14ac:dyDescent="0.35">
      <c r="A1643" s="504" t="s">
        <v>272</v>
      </c>
      <c r="B1643" s="504" t="s">
        <v>272</v>
      </c>
      <c r="C1643" s="504" t="s">
        <v>272</v>
      </c>
      <c r="D1643" s="504" t="s">
        <v>272</v>
      </c>
      <c r="E1643" s="504" t="s">
        <v>272</v>
      </c>
      <c r="F1643" s="504" t="s">
        <v>804</v>
      </c>
      <c r="G1643" s="505" t="s">
        <v>2128</v>
      </c>
    </row>
    <row r="1644" spans="1:7" s="501" customFormat="1" ht="19.149999999999999" customHeight="1" x14ac:dyDescent="0.35">
      <c r="A1644" s="504" t="s">
        <v>272</v>
      </c>
      <c r="B1644" s="504" t="s">
        <v>272</v>
      </c>
      <c r="C1644" s="504" t="s">
        <v>272</v>
      </c>
      <c r="D1644" s="504" t="s">
        <v>272</v>
      </c>
      <c r="E1644" s="504" t="s">
        <v>806</v>
      </c>
      <c r="F1644" s="504" t="s">
        <v>272</v>
      </c>
      <c r="G1644" s="505" t="s">
        <v>2129</v>
      </c>
    </row>
    <row r="1645" spans="1:7" s="501" customFormat="1" ht="19.149999999999999" customHeight="1" x14ac:dyDescent="0.35">
      <c r="A1645" s="504" t="s">
        <v>272</v>
      </c>
      <c r="B1645" s="504" t="s">
        <v>272</v>
      </c>
      <c r="C1645" s="504" t="s">
        <v>272</v>
      </c>
      <c r="D1645" s="504" t="s">
        <v>272</v>
      </c>
      <c r="E1645" s="504" t="s">
        <v>272</v>
      </c>
      <c r="F1645" s="504" t="s">
        <v>1003</v>
      </c>
      <c r="G1645" s="505" t="s">
        <v>2129</v>
      </c>
    </row>
    <row r="1646" spans="1:7" s="501" customFormat="1" ht="19.149999999999999" customHeight="1" x14ac:dyDescent="0.35">
      <c r="A1646" s="504" t="s">
        <v>272</v>
      </c>
      <c r="B1646" s="504" t="s">
        <v>272</v>
      </c>
      <c r="C1646" s="504" t="s">
        <v>272</v>
      </c>
      <c r="D1646" s="504" t="s">
        <v>272</v>
      </c>
      <c r="E1646" s="504" t="s">
        <v>826</v>
      </c>
      <c r="F1646" s="504" t="s">
        <v>272</v>
      </c>
      <c r="G1646" s="505" t="s">
        <v>2130</v>
      </c>
    </row>
    <row r="1647" spans="1:7" s="501" customFormat="1" ht="19.149999999999999" customHeight="1" x14ac:dyDescent="0.35">
      <c r="A1647" s="504" t="s">
        <v>272</v>
      </c>
      <c r="B1647" s="504" t="s">
        <v>272</v>
      </c>
      <c r="C1647" s="504" t="s">
        <v>272</v>
      </c>
      <c r="D1647" s="504" t="s">
        <v>272</v>
      </c>
      <c r="E1647" s="504" t="s">
        <v>272</v>
      </c>
      <c r="F1647" s="504" t="s">
        <v>860</v>
      </c>
      <c r="G1647" s="505" t="s">
        <v>2131</v>
      </c>
    </row>
    <row r="1648" spans="1:7" s="501" customFormat="1" ht="19.149999999999999" customHeight="1" x14ac:dyDescent="0.35">
      <c r="A1648" s="504" t="s">
        <v>272</v>
      </c>
      <c r="B1648" s="504" t="s">
        <v>272</v>
      </c>
      <c r="C1648" s="504" t="s">
        <v>272</v>
      </c>
      <c r="D1648" s="504" t="s">
        <v>272</v>
      </c>
      <c r="E1648" s="504" t="s">
        <v>272</v>
      </c>
      <c r="F1648" s="504" t="s">
        <v>832</v>
      </c>
      <c r="G1648" s="505" t="s">
        <v>2132</v>
      </c>
    </row>
    <row r="1649" spans="1:7" s="501" customFormat="1" ht="19.149999999999999" customHeight="1" x14ac:dyDescent="0.35">
      <c r="A1649" s="504" t="s">
        <v>272</v>
      </c>
      <c r="B1649" s="504" t="s">
        <v>272</v>
      </c>
      <c r="C1649" s="504" t="s">
        <v>272</v>
      </c>
      <c r="D1649" s="504" t="s">
        <v>272</v>
      </c>
      <c r="E1649" s="504" t="s">
        <v>834</v>
      </c>
      <c r="F1649" s="504" t="s">
        <v>272</v>
      </c>
      <c r="G1649" s="505" t="s">
        <v>1328</v>
      </c>
    </row>
    <row r="1650" spans="1:7" s="501" customFormat="1" ht="19.149999999999999" customHeight="1" x14ac:dyDescent="0.35">
      <c r="A1650" s="504" t="s">
        <v>272</v>
      </c>
      <c r="B1650" s="504" t="s">
        <v>272</v>
      </c>
      <c r="C1650" s="504" t="s">
        <v>272</v>
      </c>
      <c r="D1650" s="504" t="s">
        <v>272</v>
      </c>
      <c r="E1650" s="504" t="s">
        <v>272</v>
      </c>
      <c r="F1650" s="504" t="s">
        <v>842</v>
      </c>
      <c r="G1650" s="505" t="s">
        <v>1328</v>
      </c>
    </row>
    <row r="1651" spans="1:7" s="501" customFormat="1" ht="19.149999999999999" customHeight="1" x14ac:dyDescent="0.35">
      <c r="A1651" s="504" t="s">
        <v>272</v>
      </c>
      <c r="B1651" s="504" t="s">
        <v>272</v>
      </c>
      <c r="C1651" s="504" t="s">
        <v>272</v>
      </c>
      <c r="D1651" s="504" t="s">
        <v>866</v>
      </c>
      <c r="E1651" s="504" t="s">
        <v>272</v>
      </c>
      <c r="F1651" s="504" t="s">
        <v>272</v>
      </c>
      <c r="G1651" s="505" t="s">
        <v>2133</v>
      </c>
    </row>
    <row r="1652" spans="1:7" s="501" customFormat="1" ht="19.149999999999999" customHeight="1" x14ac:dyDescent="0.35">
      <c r="A1652" s="504" t="s">
        <v>272</v>
      </c>
      <c r="B1652" s="504" t="s">
        <v>272</v>
      </c>
      <c r="C1652" s="504" t="s">
        <v>272</v>
      </c>
      <c r="D1652" s="504" t="s">
        <v>272</v>
      </c>
      <c r="E1652" s="504" t="s">
        <v>800</v>
      </c>
      <c r="F1652" s="504" t="s">
        <v>272</v>
      </c>
      <c r="G1652" s="505" t="s">
        <v>2134</v>
      </c>
    </row>
    <row r="1653" spans="1:7" s="501" customFormat="1" ht="19.149999999999999" customHeight="1" x14ac:dyDescent="0.35">
      <c r="A1653" s="504" t="s">
        <v>272</v>
      </c>
      <c r="B1653" s="504" t="s">
        <v>272</v>
      </c>
      <c r="C1653" s="504" t="s">
        <v>272</v>
      </c>
      <c r="D1653" s="504" t="s">
        <v>272</v>
      </c>
      <c r="E1653" s="504" t="s">
        <v>272</v>
      </c>
      <c r="F1653" s="504" t="s">
        <v>804</v>
      </c>
      <c r="G1653" s="505" t="s">
        <v>2135</v>
      </c>
    </row>
    <row r="1654" spans="1:7" s="501" customFormat="1" ht="19.149999999999999" customHeight="1" x14ac:dyDescent="0.35">
      <c r="A1654" s="504" t="s">
        <v>272</v>
      </c>
      <c r="B1654" s="504" t="s">
        <v>272</v>
      </c>
      <c r="C1654" s="504" t="s">
        <v>272</v>
      </c>
      <c r="D1654" s="504" t="s">
        <v>272</v>
      </c>
      <c r="E1654" s="504" t="s">
        <v>272</v>
      </c>
      <c r="F1654" s="504" t="s">
        <v>858</v>
      </c>
      <c r="G1654" s="505" t="s">
        <v>2136</v>
      </c>
    </row>
    <row r="1655" spans="1:7" s="501" customFormat="1" ht="19.149999999999999" customHeight="1" x14ac:dyDescent="0.35">
      <c r="A1655" s="504" t="s">
        <v>272</v>
      </c>
      <c r="B1655" s="504" t="s">
        <v>272</v>
      </c>
      <c r="C1655" s="504" t="s">
        <v>272</v>
      </c>
      <c r="D1655" s="504" t="s">
        <v>272</v>
      </c>
      <c r="E1655" s="504" t="s">
        <v>834</v>
      </c>
      <c r="F1655" s="504" t="s">
        <v>272</v>
      </c>
      <c r="G1655" s="505" t="s">
        <v>2137</v>
      </c>
    </row>
    <row r="1656" spans="1:7" s="501" customFormat="1" ht="19.149999999999999" customHeight="1" x14ac:dyDescent="0.35">
      <c r="A1656" s="504" t="s">
        <v>272</v>
      </c>
      <c r="B1656" s="504" t="s">
        <v>272</v>
      </c>
      <c r="C1656" s="504" t="s">
        <v>272</v>
      </c>
      <c r="D1656" s="504" t="s">
        <v>272</v>
      </c>
      <c r="E1656" s="504" t="s">
        <v>272</v>
      </c>
      <c r="F1656" s="504" t="s">
        <v>842</v>
      </c>
      <c r="G1656" s="505" t="s">
        <v>2137</v>
      </c>
    </row>
    <row r="1657" spans="1:7" s="501" customFormat="1" ht="19.149999999999999" customHeight="1" x14ac:dyDescent="0.35">
      <c r="A1657" s="504" t="s">
        <v>272</v>
      </c>
      <c r="B1657" s="504" t="s">
        <v>272</v>
      </c>
      <c r="C1657" s="504" t="s">
        <v>272</v>
      </c>
      <c r="D1657" s="504" t="s">
        <v>272</v>
      </c>
      <c r="E1657" s="504" t="s">
        <v>649</v>
      </c>
      <c r="F1657" s="504" t="s">
        <v>272</v>
      </c>
      <c r="G1657" s="505" t="s">
        <v>2138</v>
      </c>
    </row>
    <row r="1658" spans="1:7" s="501" customFormat="1" ht="19.149999999999999" customHeight="1" x14ac:dyDescent="0.35">
      <c r="A1658" s="504" t="s">
        <v>272</v>
      </c>
      <c r="B1658" s="504" t="s">
        <v>272</v>
      </c>
      <c r="C1658" s="504" t="s">
        <v>272</v>
      </c>
      <c r="D1658" s="504" t="s">
        <v>272</v>
      </c>
      <c r="E1658" s="504" t="s">
        <v>272</v>
      </c>
      <c r="F1658" s="504" t="s">
        <v>651</v>
      </c>
      <c r="G1658" s="505" t="s">
        <v>2138</v>
      </c>
    </row>
    <row r="1659" spans="1:7" s="501" customFormat="1" ht="19.149999999999999" customHeight="1" x14ac:dyDescent="0.35">
      <c r="A1659" s="504" t="s">
        <v>272</v>
      </c>
      <c r="B1659" s="504" t="s">
        <v>272</v>
      </c>
      <c r="C1659" s="504" t="s">
        <v>272</v>
      </c>
      <c r="D1659" s="504" t="s">
        <v>272</v>
      </c>
      <c r="E1659" s="504" t="s">
        <v>657</v>
      </c>
      <c r="F1659" s="504" t="s">
        <v>272</v>
      </c>
      <c r="G1659" s="505" t="s">
        <v>2139</v>
      </c>
    </row>
    <row r="1660" spans="1:7" s="501" customFormat="1" ht="19.149999999999999" customHeight="1" x14ac:dyDescent="0.35">
      <c r="A1660" s="504" t="s">
        <v>272</v>
      </c>
      <c r="B1660" s="504" t="s">
        <v>272</v>
      </c>
      <c r="C1660" s="504" t="s">
        <v>272</v>
      </c>
      <c r="D1660" s="504" t="s">
        <v>272</v>
      </c>
      <c r="E1660" s="504" t="s">
        <v>272</v>
      </c>
      <c r="F1660" s="504" t="s">
        <v>659</v>
      </c>
      <c r="G1660" s="505" t="s">
        <v>2140</v>
      </c>
    </row>
    <row r="1661" spans="1:7" s="501" customFormat="1" ht="19.149999999999999" customHeight="1" x14ac:dyDescent="0.35">
      <c r="A1661" s="504" t="s">
        <v>272</v>
      </c>
      <c r="B1661" s="504" t="s">
        <v>272</v>
      </c>
      <c r="C1661" s="504" t="s">
        <v>272</v>
      </c>
      <c r="D1661" s="504" t="s">
        <v>272</v>
      </c>
      <c r="E1661" s="504" t="s">
        <v>272</v>
      </c>
      <c r="F1661" s="504" t="s">
        <v>661</v>
      </c>
      <c r="G1661" s="505" t="s">
        <v>2141</v>
      </c>
    </row>
    <row r="1662" spans="1:7" s="501" customFormat="1" ht="19.149999999999999" customHeight="1" x14ac:dyDescent="0.35">
      <c r="A1662" s="504" t="s">
        <v>272</v>
      </c>
      <c r="B1662" s="504" t="s">
        <v>272</v>
      </c>
      <c r="C1662" s="504" t="s">
        <v>272</v>
      </c>
      <c r="D1662" s="504" t="s">
        <v>272</v>
      </c>
      <c r="E1662" s="504" t="s">
        <v>272</v>
      </c>
      <c r="F1662" s="504" t="s">
        <v>669</v>
      </c>
      <c r="G1662" s="505" t="s">
        <v>2142</v>
      </c>
    </row>
    <row r="1663" spans="1:7" s="501" customFormat="1" ht="19.149999999999999" customHeight="1" x14ac:dyDescent="0.35">
      <c r="A1663" s="504" t="s">
        <v>272</v>
      </c>
      <c r="B1663" s="504" t="s">
        <v>272</v>
      </c>
      <c r="C1663" s="504" t="s">
        <v>272</v>
      </c>
      <c r="D1663" s="504" t="s">
        <v>695</v>
      </c>
      <c r="E1663" s="504" t="s">
        <v>272</v>
      </c>
      <c r="F1663" s="504" t="s">
        <v>272</v>
      </c>
      <c r="G1663" s="505" t="s">
        <v>2143</v>
      </c>
    </row>
    <row r="1664" spans="1:7" s="501" customFormat="1" ht="19.149999999999999" customHeight="1" x14ac:dyDescent="0.35">
      <c r="A1664" s="504" t="s">
        <v>272</v>
      </c>
      <c r="B1664" s="504" t="s">
        <v>272</v>
      </c>
      <c r="C1664" s="504" t="s">
        <v>272</v>
      </c>
      <c r="D1664" s="504" t="s">
        <v>272</v>
      </c>
      <c r="E1664" s="504" t="s">
        <v>760</v>
      </c>
      <c r="F1664" s="504" t="s">
        <v>272</v>
      </c>
      <c r="G1664" s="505" t="s">
        <v>2144</v>
      </c>
    </row>
    <row r="1665" spans="1:7" s="501" customFormat="1" ht="19.149999999999999" customHeight="1" x14ac:dyDescent="0.35">
      <c r="A1665" s="504" t="s">
        <v>272</v>
      </c>
      <c r="B1665" s="504" t="s">
        <v>272</v>
      </c>
      <c r="C1665" s="504" t="s">
        <v>272</v>
      </c>
      <c r="D1665" s="504" t="s">
        <v>272</v>
      </c>
      <c r="E1665" s="504" t="s">
        <v>272</v>
      </c>
      <c r="F1665" s="504" t="s">
        <v>762</v>
      </c>
      <c r="G1665" s="505" t="s">
        <v>2144</v>
      </c>
    </row>
    <row r="1666" spans="1:7" s="501" customFormat="1" ht="19.149999999999999" customHeight="1" x14ac:dyDescent="0.35">
      <c r="A1666" s="504" t="s">
        <v>272</v>
      </c>
      <c r="B1666" s="504" t="s">
        <v>272</v>
      </c>
      <c r="C1666" s="504" t="s">
        <v>272</v>
      </c>
      <c r="D1666" s="504" t="s">
        <v>272</v>
      </c>
      <c r="E1666" s="504" t="s">
        <v>800</v>
      </c>
      <c r="F1666" s="504" t="s">
        <v>272</v>
      </c>
      <c r="G1666" s="505" t="s">
        <v>2145</v>
      </c>
    </row>
    <row r="1667" spans="1:7" s="501" customFormat="1" ht="19.149999999999999" customHeight="1" x14ac:dyDescent="0.35">
      <c r="A1667" s="504" t="s">
        <v>272</v>
      </c>
      <c r="B1667" s="504" t="s">
        <v>272</v>
      </c>
      <c r="C1667" s="504" t="s">
        <v>272</v>
      </c>
      <c r="D1667" s="504" t="s">
        <v>272</v>
      </c>
      <c r="E1667" s="504" t="s">
        <v>272</v>
      </c>
      <c r="F1667" s="504" t="s">
        <v>804</v>
      </c>
      <c r="G1667" s="505" t="s">
        <v>2145</v>
      </c>
    </row>
    <row r="1668" spans="1:7" s="501" customFormat="1" ht="19.149999999999999" customHeight="1" x14ac:dyDescent="0.35">
      <c r="A1668" s="504" t="s">
        <v>272</v>
      </c>
      <c r="B1668" s="504" t="s">
        <v>272</v>
      </c>
      <c r="C1668" s="504" t="s">
        <v>272</v>
      </c>
      <c r="D1668" s="504" t="s">
        <v>272</v>
      </c>
      <c r="E1668" s="504" t="s">
        <v>806</v>
      </c>
      <c r="F1668" s="504" t="s">
        <v>272</v>
      </c>
      <c r="G1668" s="505" t="s">
        <v>2146</v>
      </c>
    </row>
    <row r="1669" spans="1:7" s="501" customFormat="1" ht="19.149999999999999" customHeight="1" x14ac:dyDescent="0.35">
      <c r="A1669" s="504" t="s">
        <v>272</v>
      </c>
      <c r="B1669" s="504" t="s">
        <v>272</v>
      </c>
      <c r="C1669" s="504" t="s">
        <v>272</v>
      </c>
      <c r="D1669" s="504" t="s">
        <v>272</v>
      </c>
      <c r="E1669" s="504" t="s">
        <v>272</v>
      </c>
      <c r="F1669" s="504" t="s">
        <v>1003</v>
      </c>
      <c r="G1669" s="505" t="s">
        <v>2146</v>
      </c>
    </row>
    <row r="1670" spans="1:7" s="501" customFormat="1" ht="19.149999999999999" customHeight="1" x14ac:dyDescent="0.35">
      <c r="A1670" s="504" t="s">
        <v>272</v>
      </c>
      <c r="B1670" s="504" t="s">
        <v>272</v>
      </c>
      <c r="C1670" s="504" t="s">
        <v>272</v>
      </c>
      <c r="D1670" s="504" t="s">
        <v>272</v>
      </c>
      <c r="E1670" s="504" t="s">
        <v>826</v>
      </c>
      <c r="F1670" s="504" t="s">
        <v>272</v>
      </c>
      <c r="G1670" s="505" t="s">
        <v>2147</v>
      </c>
    </row>
    <row r="1671" spans="1:7" s="501" customFormat="1" ht="19.149999999999999" customHeight="1" x14ac:dyDescent="0.35">
      <c r="A1671" s="504" t="s">
        <v>272</v>
      </c>
      <c r="B1671" s="504" t="s">
        <v>272</v>
      </c>
      <c r="C1671" s="504" t="s">
        <v>272</v>
      </c>
      <c r="D1671" s="504" t="s">
        <v>272</v>
      </c>
      <c r="E1671" s="504" t="s">
        <v>272</v>
      </c>
      <c r="F1671" s="504" t="s">
        <v>832</v>
      </c>
      <c r="G1671" s="505" t="s">
        <v>2147</v>
      </c>
    </row>
    <row r="1672" spans="1:7" s="501" customFormat="1" ht="19.149999999999999" customHeight="1" x14ac:dyDescent="0.35">
      <c r="A1672" s="504" t="s">
        <v>272</v>
      </c>
      <c r="B1672" s="504" t="s">
        <v>272</v>
      </c>
      <c r="C1672" s="504" t="s">
        <v>272</v>
      </c>
      <c r="D1672" s="504" t="s">
        <v>272</v>
      </c>
      <c r="E1672" s="504" t="s">
        <v>834</v>
      </c>
      <c r="F1672" s="504" t="s">
        <v>272</v>
      </c>
      <c r="G1672" s="505" t="s">
        <v>2148</v>
      </c>
    </row>
    <row r="1673" spans="1:7" s="501" customFormat="1" ht="19.149999999999999" customHeight="1" x14ac:dyDescent="0.35">
      <c r="A1673" s="504" t="s">
        <v>272</v>
      </c>
      <c r="B1673" s="504" t="s">
        <v>272</v>
      </c>
      <c r="C1673" s="504" t="s">
        <v>272</v>
      </c>
      <c r="D1673" s="504" t="s">
        <v>272</v>
      </c>
      <c r="E1673" s="504" t="s">
        <v>272</v>
      </c>
      <c r="F1673" s="504" t="s">
        <v>842</v>
      </c>
      <c r="G1673" s="505" t="s">
        <v>2148</v>
      </c>
    </row>
    <row r="1674" spans="1:7" s="501" customFormat="1" ht="19.149999999999999" customHeight="1" x14ac:dyDescent="0.35">
      <c r="A1674" s="504" t="s">
        <v>272</v>
      </c>
      <c r="B1674" s="504" t="s">
        <v>272</v>
      </c>
      <c r="C1674" s="504" t="s">
        <v>272</v>
      </c>
      <c r="D1674" s="504" t="s">
        <v>272</v>
      </c>
      <c r="E1674" s="504" t="s">
        <v>649</v>
      </c>
      <c r="F1674" s="504" t="s">
        <v>272</v>
      </c>
      <c r="G1674" s="505" t="s">
        <v>2149</v>
      </c>
    </row>
    <row r="1675" spans="1:7" s="501" customFormat="1" ht="19.149999999999999" customHeight="1" x14ac:dyDescent="0.35">
      <c r="A1675" s="504" t="s">
        <v>272</v>
      </c>
      <c r="B1675" s="504" t="s">
        <v>272</v>
      </c>
      <c r="C1675" s="504" t="s">
        <v>272</v>
      </c>
      <c r="D1675" s="504" t="s">
        <v>272</v>
      </c>
      <c r="E1675" s="504" t="s">
        <v>272</v>
      </c>
      <c r="F1675" s="504" t="s">
        <v>651</v>
      </c>
      <c r="G1675" s="505" t="s">
        <v>2149</v>
      </c>
    </row>
    <row r="1676" spans="1:7" s="501" customFormat="1" ht="19.149999999999999" customHeight="1" x14ac:dyDescent="0.35">
      <c r="A1676" s="504" t="s">
        <v>272</v>
      </c>
      <c r="B1676" s="504" t="s">
        <v>272</v>
      </c>
      <c r="C1676" s="504" t="s">
        <v>272</v>
      </c>
      <c r="D1676" s="504" t="s">
        <v>272</v>
      </c>
      <c r="E1676" s="504" t="s">
        <v>657</v>
      </c>
      <c r="F1676" s="504" t="s">
        <v>272</v>
      </c>
      <c r="G1676" s="505" t="s">
        <v>2150</v>
      </c>
    </row>
    <row r="1677" spans="1:7" s="501" customFormat="1" ht="19.149999999999999" customHeight="1" x14ac:dyDescent="0.35">
      <c r="A1677" s="504" t="s">
        <v>272</v>
      </c>
      <c r="B1677" s="504" t="s">
        <v>272</v>
      </c>
      <c r="C1677" s="504" t="s">
        <v>272</v>
      </c>
      <c r="D1677" s="504" t="s">
        <v>272</v>
      </c>
      <c r="E1677" s="504" t="s">
        <v>272</v>
      </c>
      <c r="F1677" s="504" t="s">
        <v>659</v>
      </c>
      <c r="G1677" s="505" t="s">
        <v>2151</v>
      </c>
    </row>
    <row r="1678" spans="1:7" s="501" customFormat="1" ht="19.149999999999999" customHeight="1" x14ac:dyDescent="0.35">
      <c r="A1678" s="504" t="s">
        <v>272</v>
      </c>
      <c r="B1678" s="504" t="s">
        <v>272</v>
      </c>
      <c r="C1678" s="504" t="s">
        <v>272</v>
      </c>
      <c r="D1678" s="504" t="s">
        <v>272</v>
      </c>
      <c r="E1678" s="504" t="s">
        <v>272</v>
      </c>
      <c r="F1678" s="504" t="s">
        <v>661</v>
      </c>
      <c r="G1678" s="505" t="s">
        <v>2152</v>
      </c>
    </row>
    <row r="1679" spans="1:7" s="501" customFormat="1" ht="19.149999999999999" customHeight="1" x14ac:dyDescent="0.35">
      <c r="A1679" s="504" t="s">
        <v>272</v>
      </c>
      <c r="B1679" s="504" t="s">
        <v>272</v>
      </c>
      <c r="C1679" s="504" t="s">
        <v>272</v>
      </c>
      <c r="D1679" s="504" t="s">
        <v>272</v>
      </c>
      <c r="E1679" s="504" t="s">
        <v>272</v>
      </c>
      <c r="F1679" s="504" t="s">
        <v>669</v>
      </c>
      <c r="G1679" s="505" t="s">
        <v>2153</v>
      </c>
    </row>
    <row r="1680" spans="1:7" s="501" customFormat="1" ht="19.149999999999999" customHeight="1" x14ac:dyDescent="0.35">
      <c r="A1680" s="504" t="s">
        <v>272</v>
      </c>
      <c r="B1680" s="504" t="s">
        <v>272</v>
      </c>
      <c r="C1680" s="504" t="s">
        <v>272</v>
      </c>
      <c r="D1680" s="504" t="s">
        <v>706</v>
      </c>
      <c r="E1680" s="504" t="s">
        <v>272</v>
      </c>
      <c r="F1680" s="504" t="s">
        <v>272</v>
      </c>
      <c r="G1680" s="505" t="s">
        <v>2154</v>
      </c>
    </row>
    <row r="1681" spans="1:7" s="501" customFormat="1" ht="19.149999999999999" customHeight="1" x14ac:dyDescent="0.35">
      <c r="A1681" s="504" t="s">
        <v>272</v>
      </c>
      <c r="B1681" s="504" t="s">
        <v>272</v>
      </c>
      <c r="C1681" s="504" t="s">
        <v>272</v>
      </c>
      <c r="D1681" s="504" t="s">
        <v>272</v>
      </c>
      <c r="E1681" s="504" t="s">
        <v>760</v>
      </c>
      <c r="F1681" s="504" t="s">
        <v>272</v>
      </c>
      <c r="G1681" s="505" t="s">
        <v>2155</v>
      </c>
    </row>
    <row r="1682" spans="1:7" s="501" customFormat="1" ht="19.149999999999999" customHeight="1" x14ac:dyDescent="0.35">
      <c r="A1682" s="504" t="s">
        <v>272</v>
      </c>
      <c r="B1682" s="504" t="s">
        <v>272</v>
      </c>
      <c r="C1682" s="504" t="s">
        <v>272</v>
      </c>
      <c r="D1682" s="504" t="s">
        <v>272</v>
      </c>
      <c r="E1682" s="504" t="s">
        <v>272</v>
      </c>
      <c r="F1682" s="504" t="s">
        <v>762</v>
      </c>
      <c r="G1682" s="505" t="s">
        <v>2155</v>
      </c>
    </row>
    <row r="1683" spans="1:7" s="501" customFormat="1" ht="19.149999999999999" customHeight="1" x14ac:dyDescent="0.35">
      <c r="A1683" s="504" t="s">
        <v>272</v>
      </c>
      <c r="B1683" s="504" t="s">
        <v>272</v>
      </c>
      <c r="C1683" s="504" t="s">
        <v>272</v>
      </c>
      <c r="D1683" s="504" t="s">
        <v>272</v>
      </c>
      <c r="E1683" s="504" t="s">
        <v>766</v>
      </c>
      <c r="F1683" s="504" t="s">
        <v>272</v>
      </c>
      <c r="G1683" s="505" t="s">
        <v>2156</v>
      </c>
    </row>
    <row r="1684" spans="1:7" s="501" customFormat="1" ht="19.149999999999999" customHeight="1" x14ac:dyDescent="0.35">
      <c r="A1684" s="504" t="s">
        <v>272</v>
      </c>
      <c r="B1684" s="504" t="s">
        <v>272</v>
      </c>
      <c r="C1684" s="504" t="s">
        <v>272</v>
      </c>
      <c r="D1684" s="504" t="s">
        <v>272</v>
      </c>
      <c r="E1684" s="504" t="s">
        <v>272</v>
      </c>
      <c r="F1684" s="504" t="s">
        <v>768</v>
      </c>
      <c r="G1684" s="505" t="s">
        <v>2156</v>
      </c>
    </row>
    <row r="1685" spans="1:7" s="501" customFormat="1" ht="19.149999999999999" customHeight="1" x14ac:dyDescent="0.35">
      <c r="A1685" s="504" t="s">
        <v>272</v>
      </c>
      <c r="B1685" s="504" t="s">
        <v>272</v>
      </c>
      <c r="C1685" s="504" t="s">
        <v>272</v>
      </c>
      <c r="D1685" s="504" t="s">
        <v>272</v>
      </c>
      <c r="E1685" s="504" t="s">
        <v>800</v>
      </c>
      <c r="F1685" s="504" t="s">
        <v>272</v>
      </c>
      <c r="G1685" s="505" t="s">
        <v>2002</v>
      </c>
    </row>
    <row r="1686" spans="1:7" s="501" customFormat="1" ht="19.149999999999999" customHeight="1" x14ac:dyDescent="0.35">
      <c r="A1686" s="504" t="s">
        <v>272</v>
      </c>
      <c r="B1686" s="504" t="s">
        <v>272</v>
      </c>
      <c r="C1686" s="504" t="s">
        <v>272</v>
      </c>
      <c r="D1686" s="504" t="s">
        <v>272</v>
      </c>
      <c r="E1686" s="504" t="s">
        <v>272</v>
      </c>
      <c r="F1686" s="504" t="s">
        <v>804</v>
      </c>
      <c r="G1686" s="505" t="s">
        <v>2002</v>
      </c>
    </row>
    <row r="1687" spans="1:7" s="501" customFormat="1" ht="19.149999999999999" customHeight="1" x14ac:dyDescent="0.35">
      <c r="A1687" s="504" t="s">
        <v>272</v>
      </c>
      <c r="B1687" s="504" t="s">
        <v>272</v>
      </c>
      <c r="C1687" s="504" t="s">
        <v>272</v>
      </c>
      <c r="D1687" s="504" t="s">
        <v>272</v>
      </c>
      <c r="E1687" s="504" t="s">
        <v>806</v>
      </c>
      <c r="F1687" s="504" t="s">
        <v>272</v>
      </c>
      <c r="G1687" s="505" t="s">
        <v>2157</v>
      </c>
    </row>
    <row r="1688" spans="1:7" s="501" customFormat="1" ht="19.149999999999999" customHeight="1" x14ac:dyDescent="0.35">
      <c r="A1688" s="504" t="s">
        <v>272</v>
      </c>
      <c r="B1688" s="504" t="s">
        <v>272</v>
      </c>
      <c r="C1688" s="504" t="s">
        <v>272</v>
      </c>
      <c r="D1688" s="504" t="s">
        <v>272</v>
      </c>
      <c r="E1688" s="504" t="s">
        <v>272</v>
      </c>
      <c r="F1688" s="504" t="s">
        <v>816</v>
      </c>
      <c r="G1688" s="505" t="s">
        <v>2158</v>
      </c>
    </row>
    <row r="1689" spans="1:7" s="501" customFormat="1" ht="19.149999999999999" customHeight="1" x14ac:dyDescent="0.35">
      <c r="A1689" s="504" t="s">
        <v>272</v>
      </c>
      <c r="B1689" s="504" t="s">
        <v>272</v>
      </c>
      <c r="C1689" s="504" t="s">
        <v>272</v>
      </c>
      <c r="D1689" s="504" t="s">
        <v>272</v>
      </c>
      <c r="E1689" s="504" t="s">
        <v>272</v>
      </c>
      <c r="F1689" s="504" t="s">
        <v>818</v>
      </c>
      <c r="G1689" s="505" t="s">
        <v>2159</v>
      </c>
    </row>
    <row r="1690" spans="1:7" s="501" customFormat="1" ht="19.149999999999999" customHeight="1" x14ac:dyDescent="0.35">
      <c r="A1690" s="504" t="s">
        <v>272</v>
      </c>
      <c r="B1690" s="504" t="s">
        <v>272</v>
      </c>
      <c r="C1690" s="504" t="s">
        <v>272</v>
      </c>
      <c r="D1690" s="504" t="s">
        <v>272</v>
      </c>
      <c r="E1690" s="504" t="s">
        <v>826</v>
      </c>
      <c r="F1690" s="504" t="s">
        <v>272</v>
      </c>
      <c r="G1690" s="505" t="s">
        <v>2160</v>
      </c>
    </row>
    <row r="1691" spans="1:7" s="501" customFormat="1" ht="19.149999999999999" customHeight="1" x14ac:dyDescent="0.35">
      <c r="A1691" s="504" t="s">
        <v>272</v>
      </c>
      <c r="B1691" s="504" t="s">
        <v>272</v>
      </c>
      <c r="C1691" s="504" t="s">
        <v>272</v>
      </c>
      <c r="D1691" s="504" t="s">
        <v>272</v>
      </c>
      <c r="E1691" s="504" t="s">
        <v>272</v>
      </c>
      <c r="F1691" s="504" t="s">
        <v>860</v>
      </c>
      <c r="G1691" s="505" t="s">
        <v>2161</v>
      </c>
    </row>
    <row r="1692" spans="1:7" s="501" customFormat="1" ht="19.149999999999999" customHeight="1" x14ac:dyDescent="0.35">
      <c r="A1692" s="504" t="s">
        <v>272</v>
      </c>
      <c r="B1692" s="504" t="s">
        <v>272</v>
      </c>
      <c r="C1692" s="504" t="s">
        <v>272</v>
      </c>
      <c r="D1692" s="504" t="s">
        <v>272</v>
      </c>
      <c r="E1692" s="504" t="s">
        <v>272</v>
      </c>
      <c r="F1692" s="504" t="s">
        <v>832</v>
      </c>
      <c r="G1692" s="505" t="s">
        <v>2162</v>
      </c>
    </row>
    <row r="1693" spans="1:7" s="501" customFormat="1" ht="19.149999999999999" customHeight="1" x14ac:dyDescent="0.35">
      <c r="A1693" s="504" t="s">
        <v>272</v>
      </c>
      <c r="B1693" s="504" t="s">
        <v>272</v>
      </c>
      <c r="C1693" s="504" t="s">
        <v>272</v>
      </c>
      <c r="D1693" s="504" t="s">
        <v>272</v>
      </c>
      <c r="E1693" s="504" t="s">
        <v>708</v>
      </c>
      <c r="F1693" s="504" t="s">
        <v>272</v>
      </c>
      <c r="G1693" s="505" t="s">
        <v>2163</v>
      </c>
    </row>
    <row r="1694" spans="1:7" s="501" customFormat="1" ht="19.149999999999999" customHeight="1" x14ac:dyDescent="0.35">
      <c r="A1694" s="504" t="s">
        <v>272</v>
      </c>
      <c r="B1694" s="504" t="s">
        <v>272</v>
      </c>
      <c r="C1694" s="504" t="s">
        <v>272</v>
      </c>
      <c r="D1694" s="504" t="s">
        <v>272</v>
      </c>
      <c r="E1694" s="504" t="s">
        <v>272</v>
      </c>
      <c r="F1694" s="504" t="s">
        <v>710</v>
      </c>
      <c r="G1694" s="505" t="s">
        <v>2163</v>
      </c>
    </row>
    <row r="1695" spans="1:7" s="501" customFormat="1" ht="19.149999999999999" customHeight="1" x14ac:dyDescent="0.35">
      <c r="A1695" s="504" t="s">
        <v>272</v>
      </c>
      <c r="B1695" s="504" t="s">
        <v>272</v>
      </c>
      <c r="C1695" s="504" t="s">
        <v>272</v>
      </c>
      <c r="D1695" s="504" t="s">
        <v>272</v>
      </c>
      <c r="E1695" s="504" t="s">
        <v>646</v>
      </c>
      <c r="F1695" s="504" t="s">
        <v>272</v>
      </c>
      <c r="G1695" s="505" t="s">
        <v>2164</v>
      </c>
    </row>
    <row r="1696" spans="1:7" s="501" customFormat="1" ht="19.149999999999999" customHeight="1" x14ac:dyDescent="0.35">
      <c r="A1696" s="504" t="s">
        <v>272</v>
      </c>
      <c r="B1696" s="504" t="s">
        <v>272</v>
      </c>
      <c r="C1696" s="504" t="s">
        <v>272</v>
      </c>
      <c r="D1696" s="504" t="s">
        <v>272</v>
      </c>
      <c r="E1696" s="504" t="s">
        <v>272</v>
      </c>
      <c r="F1696" s="504" t="s">
        <v>698</v>
      </c>
      <c r="G1696" s="505" t="s">
        <v>2165</v>
      </c>
    </row>
    <row r="1697" spans="1:7" s="501" customFormat="1" ht="19.149999999999999" customHeight="1" x14ac:dyDescent="0.35">
      <c r="A1697" s="504" t="s">
        <v>272</v>
      </c>
      <c r="B1697" s="504" t="s">
        <v>272</v>
      </c>
      <c r="C1697" s="504" t="s">
        <v>272</v>
      </c>
      <c r="D1697" s="504" t="s">
        <v>272</v>
      </c>
      <c r="E1697" s="504" t="s">
        <v>272</v>
      </c>
      <c r="F1697" s="504" t="s">
        <v>713</v>
      </c>
      <c r="G1697" s="505" t="s">
        <v>2166</v>
      </c>
    </row>
    <row r="1698" spans="1:7" s="501" customFormat="1" ht="19.149999999999999" customHeight="1" x14ac:dyDescent="0.35">
      <c r="A1698" s="504" t="s">
        <v>272</v>
      </c>
      <c r="B1698" s="504" t="s">
        <v>272</v>
      </c>
      <c r="C1698" s="504" t="s">
        <v>272</v>
      </c>
      <c r="D1698" s="504" t="s">
        <v>272</v>
      </c>
      <c r="E1698" s="504" t="s">
        <v>272</v>
      </c>
      <c r="F1698" s="504" t="s">
        <v>648</v>
      </c>
      <c r="G1698" s="505" t="s">
        <v>2167</v>
      </c>
    </row>
    <row r="1699" spans="1:7" s="501" customFormat="1" ht="19.149999999999999" customHeight="1" x14ac:dyDescent="0.35">
      <c r="A1699" s="504" t="s">
        <v>272</v>
      </c>
      <c r="B1699" s="504" t="s">
        <v>272</v>
      </c>
      <c r="C1699" s="504" t="s">
        <v>272</v>
      </c>
      <c r="D1699" s="504" t="s">
        <v>272</v>
      </c>
      <c r="E1699" s="504" t="s">
        <v>649</v>
      </c>
      <c r="F1699" s="504" t="s">
        <v>272</v>
      </c>
      <c r="G1699" s="505" t="s">
        <v>2168</v>
      </c>
    </row>
    <row r="1700" spans="1:7" s="501" customFormat="1" ht="19.149999999999999" customHeight="1" x14ac:dyDescent="0.35">
      <c r="A1700" s="504" t="s">
        <v>272</v>
      </c>
      <c r="B1700" s="504" t="s">
        <v>272</v>
      </c>
      <c r="C1700" s="504" t="s">
        <v>272</v>
      </c>
      <c r="D1700" s="504" t="s">
        <v>272</v>
      </c>
      <c r="E1700" s="504" t="s">
        <v>272</v>
      </c>
      <c r="F1700" s="504" t="s">
        <v>651</v>
      </c>
      <c r="G1700" s="505" t="s">
        <v>2168</v>
      </c>
    </row>
    <row r="1701" spans="1:7" s="501" customFormat="1" ht="19.149999999999999" customHeight="1" x14ac:dyDescent="0.35">
      <c r="A1701" s="504" t="s">
        <v>272</v>
      </c>
      <c r="B1701" s="504" t="s">
        <v>272</v>
      </c>
      <c r="C1701" s="504" t="s">
        <v>272</v>
      </c>
      <c r="D1701" s="504" t="s">
        <v>272</v>
      </c>
      <c r="E1701" s="504" t="s">
        <v>717</v>
      </c>
      <c r="F1701" s="504" t="s">
        <v>272</v>
      </c>
      <c r="G1701" s="505" t="s">
        <v>2169</v>
      </c>
    </row>
    <row r="1702" spans="1:7" s="501" customFormat="1" ht="19.149999999999999" customHeight="1" x14ac:dyDescent="0.35">
      <c r="A1702" s="504" t="s">
        <v>272</v>
      </c>
      <c r="B1702" s="504" t="s">
        <v>272</v>
      </c>
      <c r="C1702" s="504" t="s">
        <v>272</v>
      </c>
      <c r="D1702" s="504" t="s">
        <v>272</v>
      </c>
      <c r="E1702" s="504" t="s">
        <v>272</v>
      </c>
      <c r="F1702" s="504" t="s">
        <v>719</v>
      </c>
      <c r="G1702" s="505" t="s">
        <v>2169</v>
      </c>
    </row>
    <row r="1703" spans="1:7" s="501" customFormat="1" ht="19.149999999999999" customHeight="1" x14ac:dyDescent="0.35">
      <c r="A1703" s="504" t="s">
        <v>272</v>
      </c>
      <c r="B1703" s="504" t="s">
        <v>272</v>
      </c>
      <c r="C1703" s="504" t="s">
        <v>272</v>
      </c>
      <c r="D1703" s="504" t="s">
        <v>272</v>
      </c>
      <c r="E1703" s="504" t="s">
        <v>657</v>
      </c>
      <c r="F1703" s="504" t="s">
        <v>272</v>
      </c>
      <c r="G1703" s="505" t="s">
        <v>2170</v>
      </c>
    </row>
    <row r="1704" spans="1:7" s="501" customFormat="1" ht="19.149999999999999" customHeight="1" x14ac:dyDescent="0.35">
      <c r="A1704" s="504" t="s">
        <v>272</v>
      </c>
      <c r="B1704" s="504" t="s">
        <v>272</v>
      </c>
      <c r="C1704" s="504" t="s">
        <v>272</v>
      </c>
      <c r="D1704" s="504" t="s">
        <v>272</v>
      </c>
      <c r="E1704" s="504" t="s">
        <v>272</v>
      </c>
      <c r="F1704" s="504" t="s">
        <v>659</v>
      </c>
      <c r="G1704" s="505" t="s">
        <v>2171</v>
      </c>
    </row>
    <row r="1705" spans="1:7" s="501" customFormat="1" ht="19.149999999999999" customHeight="1" x14ac:dyDescent="0.35">
      <c r="A1705" s="504" t="s">
        <v>272</v>
      </c>
      <c r="B1705" s="504" t="s">
        <v>272</v>
      </c>
      <c r="C1705" s="504" t="s">
        <v>272</v>
      </c>
      <c r="D1705" s="504" t="s">
        <v>272</v>
      </c>
      <c r="E1705" s="504" t="s">
        <v>272</v>
      </c>
      <c r="F1705" s="504" t="s">
        <v>661</v>
      </c>
      <c r="G1705" s="505" t="s">
        <v>2172</v>
      </c>
    </row>
    <row r="1706" spans="1:7" s="501" customFormat="1" ht="19.149999999999999" customHeight="1" x14ac:dyDescent="0.35">
      <c r="A1706" s="504" t="s">
        <v>272</v>
      </c>
      <c r="B1706" s="504" t="s">
        <v>272</v>
      </c>
      <c r="C1706" s="504" t="s">
        <v>272</v>
      </c>
      <c r="D1706" s="504" t="s">
        <v>272</v>
      </c>
      <c r="E1706" s="504" t="s">
        <v>272</v>
      </c>
      <c r="F1706" s="504" t="s">
        <v>669</v>
      </c>
      <c r="G1706" s="505" t="s">
        <v>2173</v>
      </c>
    </row>
    <row r="1707" spans="1:7" s="501" customFormat="1" ht="19.149999999999999" customHeight="1" x14ac:dyDescent="0.35">
      <c r="A1707" s="504" t="s">
        <v>272</v>
      </c>
      <c r="B1707" s="504" t="s">
        <v>272</v>
      </c>
      <c r="C1707" s="504" t="s">
        <v>272</v>
      </c>
      <c r="D1707" s="504" t="s">
        <v>2174</v>
      </c>
      <c r="E1707" s="504" t="s">
        <v>272</v>
      </c>
      <c r="F1707" s="504" t="s">
        <v>272</v>
      </c>
      <c r="G1707" s="505" t="s">
        <v>2175</v>
      </c>
    </row>
    <row r="1708" spans="1:7" s="501" customFormat="1" ht="19.149999999999999" customHeight="1" x14ac:dyDescent="0.35">
      <c r="A1708" s="504" t="s">
        <v>272</v>
      </c>
      <c r="B1708" s="504" t="s">
        <v>272</v>
      </c>
      <c r="C1708" s="504" t="s">
        <v>272</v>
      </c>
      <c r="D1708" s="504" t="s">
        <v>272</v>
      </c>
      <c r="E1708" s="504" t="s">
        <v>826</v>
      </c>
      <c r="F1708" s="504" t="s">
        <v>272</v>
      </c>
      <c r="G1708" s="505" t="s">
        <v>975</v>
      </c>
    </row>
    <row r="1709" spans="1:7" s="501" customFormat="1" ht="19.149999999999999" customHeight="1" x14ac:dyDescent="0.35">
      <c r="A1709" s="504" t="s">
        <v>272</v>
      </c>
      <c r="B1709" s="504" t="s">
        <v>272</v>
      </c>
      <c r="C1709" s="504" t="s">
        <v>272</v>
      </c>
      <c r="D1709" s="504" t="s">
        <v>272</v>
      </c>
      <c r="E1709" s="504" t="s">
        <v>272</v>
      </c>
      <c r="F1709" s="504" t="s">
        <v>832</v>
      </c>
      <c r="G1709" s="505" t="s">
        <v>975</v>
      </c>
    </row>
    <row r="1710" spans="1:7" s="501" customFormat="1" ht="19.149999999999999" customHeight="1" x14ac:dyDescent="0.35">
      <c r="A1710" s="504" t="s">
        <v>272</v>
      </c>
      <c r="B1710" s="504" t="s">
        <v>272</v>
      </c>
      <c r="C1710" s="504" t="s">
        <v>272</v>
      </c>
      <c r="D1710" s="504" t="s">
        <v>272</v>
      </c>
      <c r="E1710" s="504" t="s">
        <v>834</v>
      </c>
      <c r="F1710" s="504" t="s">
        <v>272</v>
      </c>
      <c r="G1710" s="505" t="s">
        <v>2176</v>
      </c>
    </row>
    <row r="1711" spans="1:7" s="501" customFormat="1" ht="19.149999999999999" customHeight="1" x14ac:dyDescent="0.35">
      <c r="A1711" s="504" t="s">
        <v>272</v>
      </c>
      <c r="B1711" s="504" t="s">
        <v>272</v>
      </c>
      <c r="C1711" s="504" t="s">
        <v>272</v>
      </c>
      <c r="D1711" s="504" t="s">
        <v>272</v>
      </c>
      <c r="E1711" s="504" t="s">
        <v>272</v>
      </c>
      <c r="F1711" s="504" t="s">
        <v>842</v>
      </c>
      <c r="G1711" s="505" t="s">
        <v>2176</v>
      </c>
    </row>
    <row r="1712" spans="1:7" s="501" customFormat="1" ht="19.149999999999999" customHeight="1" x14ac:dyDescent="0.35">
      <c r="A1712" s="504" t="s">
        <v>272</v>
      </c>
      <c r="B1712" s="504" t="s">
        <v>272</v>
      </c>
      <c r="C1712" s="504" t="s">
        <v>724</v>
      </c>
      <c r="D1712" s="504" t="s">
        <v>272</v>
      </c>
      <c r="E1712" s="504" t="s">
        <v>272</v>
      </c>
      <c r="F1712" s="504" t="s">
        <v>272</v>
      </c>
      <c r="G1712" s="505" t="s">
        <v>2177</v>
      </c>
    </row>
    <row r="1713" spans="1:7" s="501" customFormat="1" ht="19.149999999999999" customHeight="1" x14ac:dyDescent="0.35">
      <c r="A1713" s="504" t="s">
        <v>272</v>
      </c>
      <c r="B1713" s="504" t="s">
        <v>272</v>
      </c>
      <c r="C1713" s="504" t="s">
        <v>272</v>
      </c>
      <c r="D1713" s="504" t="s">
        <v>726</v>
      </c>
      <c r="E1713" s="504" t="s">
        <v>272</v>
      </c>
      <c r="F1713" s="504" t="s">
        <v>272</v>
      </c>
      <c r="G1713" s="505" t="s">
        <v>2178</v>
      </c>
    </row>
    <row r="1714" spans="1:7" s="501" customFormat="1" ht="19.149999999999999" customHeight="1" x14ac:dyDescent="0.35">
      <c r="A1714" s="504" t="s">
        <v>272</v>
      </c>
      <c r="B1714" s="504" t="s">
        <v>272</v>
      </c>
      <c r="C1714" s="504" t="s">
        <v>272</v>
      </c>
      <c r="D1714" s="504" t="s">
        <v>272</v>
      </c>
      <c r="E1714" s="504" t="s">
        <v>727</v>
      </c>
      <c r="F1714" s="504" t="s">
        <v>272</v>
      </c>
      <c r="G1714" s="505" t="s">
        <v>2179</v>
      </c>
    </row>
    <row r="1715" spans="1:7" s="501" customFormat="1" ht="19.149999999999999" customHeight="1" x14ac:dyDescent="0.35">
      <c r="A1715" s="504" t="s">
        <v>272</v>
      </c>
      <c r="B1715" s="504" t="s">
        <v>272</v>
      </c>
      <c r="C1715" s="504" t="s">
        <v>272</v>
      </c>
      <c r="D1715" s="504" t="s">
        <v>272</v>
      </c>
      <c r="E1715" s="504" t="s">
        <v>272</v>
      </c>
      <c r="F1715" s="504" t="s">
        <v>729</v>
      </c>
      <c r="G1715" s="505" t="s">
        <v>2179</v>
      </c>
    </row>
    <row r="1716" spans="1:7" s="501" customFormat="1" ht="19.149999999999999" customHeight="1" x14ac:dyDescent="0.35">
      <c r="A1716" s="504" t="s">
        <v>272</v>
      </c>
      <c r="B1716" s="504" t="s">
        <v>272</v>
      </c>
      <c r="C1716" s="504" t="s">
        <v>272</v>
      </c>
      <c r="D1716" s="504" t="s">
        <v>272</v>
      </c>
      <c r="E1716" s="504" t="s">
        <v>733</v>
      </c>
      <c r="F1716" s="504" t="s">
        <v>272</v>
      </c>
      <c r="G1716" s="505" t="s">
        <v>2180</v>
      </c>
    </row>
    <row r="1717" spans="1:7" s="501" customFormat="1" ht="19.149999999999999" customHeight="1" x14ac:dyDescent="0.35">
      <c r="A1717" s="504" t="s">
        <v>272</v>
      </c>
      <c r="B1717" s="504" t="s">
        <v>272</v>
      </c>
      <c r="C1717" s="504" t="s">
        <v>272</v>
      </c>
      <c r="D1717" s="504" t="s">
        <v>272</v>
      </c>
      <c r="E1717" s="504" t="s">
        <v>272</v>
      </c>
      <c r="F1717" s="504" t="s">
        <v>735</v>
      </c>
      <c r="G1717" s="505" t="s">
        <v>2181</v>
      </c>
    </row>
    <row r="1718" spans="1:7" s="501" customFormat="1" ht="19.149999999999999" customHeight="1" x14ac:dyDescent="0.35">
      <c r="A1718" s="504" t="s">
        <v>272</v>
      </c>
      <c r="B1718" s="504" t="s">
        <v>272</v>
      </c>
      <c r="C1718" s="504" t="s">
        <v>272</v>
      </c>
      <c r="D1718" s="504" t="s">
        <v>272</v>
      </c>
      <c r="E1718" s="504" t="s">
        <v>272</v>
      </c>
      <c r="F1718" s="504" t="s">
        <v>737</v>
      </c>
      <c r="G1718" s="505" t="s">
        <v>2182</v>
      </c>
    </row>
    <row r="1719" spans="1:7" s="501" customFormat="1" ht="19.149999999999999" customHeight="1" x14ac:dyDescent="0.35">
      <c r="A1719" s="504" t="s">
        <v>272</v>
      </c>
      <c r="B1719" s="504" t="s">
        <v>272</v>
      </c>
      <c r="C1719" s="504" t="s">
        <v>272</v>
      </c>
      <c r="D1719" s="504" t="s">
        <v>272</v>
      </c>
      <c r="E1719" s="504" t="s">
        <v>272</v>
      </c>
      <c r="F1719" s="504" t="s">
        <v>741</v>
      </c>
      <c r="G1719" s="505" t="s">
        <v>2183</v>
      </c>
    </row>
    <row r="1720" spans="1:7" s="501" customFormat="1" ht="19.149999999999999" customHeight="1" x14ac:dyDescent="0.35">
      <c r="A1720" s="504" t="s">
        <v>272</v>
      </c>
      <c r="B1720" s="504" t="s">
        <v>272</v>
      </c>
      <c r="C1720" s="504" t="s">
        <v>272</v>
      </c>
      <c r="D1720" s="504" t="s">
        <v>272</v>
      </c>
      <c r="E1720" s="504" t="s">
        <v>272</v>
      </c>
      <c r="F1720" s="504" t="s">
        <v>1047</v>
      </c>
      <c r="G1720" s="505" t="s">
        <v>2184</v>
      </c>
    </row>
    <row r="1721" spans="1:7" s="501" customFormat="1" ht="19.149999999999999" customHeight="1" x14ac:dyDescent="0.35">
      <c r="A1721" s="504" t="s">
        <v>272</v>
      </c>
      <c r="B1721" s="504" t="s">
        <v>272</v>
      </c>
      <c r="C1721" s="504" t="s">
        <v>272</v>
      </c>
      <c r="D1721" s="504" t="s">
        <v>272</v>
      </c>
      <c r="E1721" s="504" t="s">
        <v>272</v>
      </c>
      <c r="F1721" s="504" t="s">
        <v>743</v>
      </c>
      <c r="G1721" s="505" t="s">
        <v>2185</v>
      </c>
    </row>
    <row r="1722" spans="1:7" s="501" customFormat="1" ht="19.149999999999999" customHeight="1" x14ac:dyDescent="0.35">
      <c r="A1722" s="504" t="s">
        <v>272</v>
      </c>
      <c r="B1722" s="504" t="s">
        <v>272</v>
      </c>
      <c r="C1722" s="504" t="s">
        <v>272</v>
      </c>
      <c r="D1722" s="504" t="s">
        <v>272</v>
      </c>
      <c r="E1722" s="504" t="s">
        <v>272</v>
      </c>
      <c r="F1722" s="504" t="s">
        <v>745</v>
      </c>
      <c r="G1722" s="505" t="s">
        <v>2186</v>
      </c>
    </row>
    <row r="1723" spans="1:7" s="501" customFormat="1" ht="19.149999999999999" customHeight="1" x14ac:dyDescent="0.35">
      <c r="A1723" s="504" t="s">
        <v>272</v>
      </c>
      <c r="B1723" s="504" t="s">
        <v>272</v>
      </c>
      <c r="C1723" s="504" t="s">
        <v>272</v>
      </c>
      <c r="D1723" s="504" t="s">
        <v>272</v>
      </c>
      <c r="E1723" s="504" t="s">
        <v>272</v>
      </c>
      <c r="F1723" s="504" t="s">
        <v>1050</v>
      </c>
      <c r="G1723" s="505" t="s">
        <v>2187</v>
      </c>
    </row>
    <row r="1724" spans="1:7" s="501" customFormat="1" ht="19.149999999999999" customHeight="1" x14ac:dyDescent="0.35">
      <c r="A1724" s="504" t="s">
        <v>272</v>
      </c>
      <c r="B1724" s="504" t="s">
        <v>272</v>
      </c>
      <c r="C1724" s="504" t="s">
        <v>272</v>
      </c>
      <c r="D1724" s="504" t="s">
        <v>272</v>
      </c>
      <c r="E1724" s="504" t="s">
        <v>747</v>
      </c>
      <c r="F1724" s="504" t="s">
        <v>272</v>
      </c>
      <c r="G1724" s="505" t="s">
        <v>2188</v>
      </c>
    </row>
    <row r="1725" spans="1:7" s="501" customFormat="1" ht="19.149999999999999" customHeight="1" x14ac:dyDescent="0.35">
      <c r="A1725" s="504" t="s">
        <v>272</v>
      </c>
      <c r="B1725" s="504" t="s">
        <v>272</v>
      </c>
      <c r="C1725" s="504" t="s">
        <v>272</v>
      </c>
      <c r="D1725" s="504" t="s">
        <v>272</v>
      </c>
      <c r="E1725" s="504" t="s">
        <v>272</v>
      </c>
      <c r="F1725" s="504" t="s">
        <v>749</v>
      </c>
      <c r="G1725" s="505" t="s">
        <v>2189</v>
      </c>
    </row>
    <row r="1726" spans="1:7" s="501" customFormat="1" ht="19.149999999999999" customHeight="1" x14ac:dyDescent="0.35">
      <c r="A1726" s="504" t="s">
        <v>272</v>
      </c>
      <c r="B1726" s="504" t="s">
        <v>272</v>
      </c>
      <c r="C1726" s="504" t="s">
        <v>272</v>
      </c>
      <c r="D1726" s="504" t="s">
        <v>272</v>
      </c>
      <c r="E1726" s="504" t="s">
        <v>272</v>
      </c>
      <c r="F1726" s="504" t="s">
        <v>2190</v>
      </c>
      <c r="G1726" s="505" t="s">
        <v>2191</v>
      </c>
    </row>
    <row r="1727" spans="1:7" s="501" customFormat="1" ht="19.149999999999999" customHeight="1" x14ac:dyDescent="0.35">
      <c r="A1727" s="504" t="s">
        <v>272</v>
      </c>
      <c r="B1727" s="504" t="s">
        <v>272</v>
      </c>
      <c r="C1727" s="504" t="s">
        <v>272</v>
      </c>
      <c r="D1727" s="504" t="s">
        <v>272</v>
      </c>
      <c r="E1727" s="504" t="s">
        <v>272</v>
      </c>
      <c r="F1727" s="504" t="s">
        <v>1057</v>
      </c>
      <c r="G1727" s="505" t="s">
        <v>2192</v>
      </c>
    </row>
    <row r="1728" spans="1:7" s="501" customFormat="1" ht="19.149999999999999" customHeight="1" x14ac:dyDescent="0.35">
      <c r="A1728" s="504" t="s">
        <v>272</v>
      </c>
      <c r="B1728" s="504" t="s">
        <v>272</v>
      </c>
      <c r="C1728" s="504" t="s">
        <v>272</v>
      </c>
      <c r="D1728" s="504" t="s">
        <v>272</v>
      </c>
      <c r="E1728" s="504" t="s">
        <v>1059</v>
      </c>
      <c r="F1728" s="504" t="s">
        <v>272</v>
      </c>
      <c r="G1728" s="505" t="s">
        <v>2193</v>
      </c>
    </row>
    <row r="1729" spans="1:7" s="501" customFormat="1" ht="19.149999999999999" customHeight="1" x14ac:dyDescent="0.35">
      <c r="A1729" s="504" t="s">
        <v>272</v>
      </c>
      <c r="B1729" s="504" t="s">
        <v>272</v>
      </c>
      <c r="C1729" s="504" t="s">
        <v>272</v>
      </c>
      <c r="D1729" s="504" t="s">
        <v>272</v>
      </c>
      <c r="E1729" s="504" t="s">
        <v>272</v>
      </c>
      <c r="F1729" s="504" t="s">
        <v>1061</v>
      </c>
      <c r="G1729" s="505" t="s">
        <v>2193</v>
      </c>
    </row>
    <row r="1730" spans="1:7" s="501" customFormat="1" ht="19.149999999999999" customHeight="1" x14ac:dyDescent="0.35">
      <c r="A1730" s="504" t="s">
        <v>272</v>
      </c>
      <c r="B1730" s="504" t="s">
        <v>272</v>
      </c>
      <c r="C1730" s="504" t="s">
        <v>272</v>
      </c>
      <c r="D1730" s="504" t="s">
        <v>272</v>
      </c>
      <c r="E1730" s="504" t="s">
        <v>750</v>
      </c>
      <c r="F1730" s="504" t="s">
        <v>272</v>
      </c>
      <c r="G1730" s="505" t="s">
        <v>2194</v>
      </c>
    </row>
    <row r="1731" spans="1:7" s="501" customFormat="1" ht="19.149999999999999" customHeight="1" x14ac:dyDescent="0.35">
      <c r="A1731" s="504" t="s">
        <v>272</v>
      </c>
      <c r="B1731" s="504" t="s">
        <v>272</v>
      </c>
      <c r="C1731" s="504" t="s">
        <v>272</v>
      </c>
      <c r="D1731" s="504" t="s">
        <v>272</v>
      </c>
      <c r="E1731" s="504" t="s">
        <v>272</v>
      </c>
      <c r="F1731" s="504" t="s">
        <v>752</v>
      </c>
      <c r="G1731" s="505" t="s">
        <v>2195</v>
      </c>
    </row>
    <row r="1732" spans="1:7" s="501" customFormat="1" ht="19.149999999999999" customHeight="1" x14ac:dyDescent="0.35">
      <c r="A1732" s="504" t="s">
        <v>272</v>
      </c>
      <c r="B1732" s="504" t="s">
        <v>272</v>
      </c>
      <c r="C1732" s="504" t="s">
        <v>272</v>
      </c>
      <c r="D1732" s="504" t="s">
        <v>272</v>
      </c>
      <c r="E1732" s="504" t="s">
        <v>272</v>
      </c>
      <c r="F1732" s="504" t="s">
        <v>754</v>
      </c>
      <c r="G1732" s="505" t="s">
        <v>2196</v>
      </c>
    </row>
    <row r="1733" spans="1:7" s="501" customFormat="1" ht="19.149999999999999" customHeight="1" x14ac:dyDescent="0.35">
      <c r="A1733" s="504" t="s">
        <v>272</v>
      </c>
      <c r="B1733" s="504" t="s">
        <v>272</v>
      </c>
      <c r="C1733" s="504" t="s">
        <v>272</v>
      </c>
      <c r="D1733" s="504" t="s">
        <v>272</v>
      </c>
      <c r="E1733" s="504" t="s">
        <v>272</v>
      </c>
      <c r="F1733" s="504" t="s">
        <v>756</v>
      </c>
      <c r="G1733" s="505" t="s">
        <v>2197</v>
      </c>
    </row>
    <row r="1734" spans="1:7" s="501" customFormat="1" ht="19.149999999999999" customHeight="1" x14ac:dyDescent="0.35">
      <c r="A1734" s="504" t="s">
        <v>272</v>
      </c>
      <c r="B1734" s="504" t="s">
        <v>272</v>
      </c>
      <c r="C1734" s="504" t="s">
        <v>272</v>
      </c>
      <c r="D1734" s="504" t="s">
        <v>272</v>
      </c>
      <c r="E1734" s="504" t="s">
        <v>1961</v>
      </c>
      <c r="F1734" s="504" t="s">
        <v>272</v>
      </c>
      <c r="G1734" s="505" t="s">
        <v>2198</v>
      </c>
    </row>
    <row r="1735" spans="1:7" s="501" customFormat="1" ht="19.149999999999999" customHeight="1" x14ac:dyDescent="0.35">
      <c r="A1735" s="504" t="s">
        <v>272</v>
      </c>
      <c r="B1735" s="504" t="s">
        <v>272</v>
      </c>
      <c r="C1735" s="504" t="s">
        <v>272</v>
      </c>
      <c r="D1735" s="504" t="s">
        <v>272</v>
      </c>
      <c r="E1735" s="504" t="s">
        <v>272</v>
      </c>
      <c r="F1735" s="504" t="s">
        <v>1963</v>
      </c>
      <c r="G1735" s="505" t="s">
        <v>2199</v>
      </c>
    </row>
    <row r="1736" spans="1:7" s="501" customFormat="1" ht="19.149999999999999" customHeight="1" x14ac:dyDescent="0.35">
      <c r="A1736" s="504" t="s">
        <v>272</v>
      </c>
      <c r="B1736" s="504" t="s">
        <v>272</v>
      </c>
      <c r="C1736" s="504" t="s">
        <v>272</v>
      </c>
      <c r="D1736" s="504" t="s">
        <v>272</v>
      </c>
      <c r="E1736" s="504" t="s">
        <v>272</v>
      </c>
      <c r="F1736" s="504" t="s">
        <v>1965</v>
      </c>
      <c r="G1736" s="505" t="s">
        <v>2200</v>
      </c>
    </row>
    <row r="1737" spans="1:7" s="501" customFormat="1" ht="19.149999999999999" customHeight="1" x14ac:dyDescent="0.35">
      <c r="A1737" s="504" t="s">
        <v>272</v>
      </c>
      <c r="B1737" s="504" t="s">
        <v>272</v>
      </c>
      <c r="C1737" s="504" t="s">
        <v>272</v>
      </c>
      <c r="D1737" s="504" t="s">
        <v>272</v>
      </c>
      <c r="E1737" s="504" t="s">
        <v>760</v>
      </c>
      <c r="F1737" s="504" t="s">
        <v>272</v>
      </c>
      <c r="G1737" s="505" t="s">
        <v>2201</v>
      </c>
    </row>
    <row r="1738" spans="1:7" s="501" customFormat="1" ht="19.149999999999999" customHeight="1" x14ac:dyDescent="0.35">
      <c r="A1738" s="504" t="s">
        <v>272</v>
      </c>
      <c r="B1738" s="504" t="s">
        <v>272</v>
      </c>
      <c r="C1738" s="504" t="s">
        <v>272</v>
      </c>
      <c r="D1738" s="504" t="s">
        <v>272</v>
      </c>
      <c r="E1738" s="504" t="s">
        <v>272</v>
      </c>
      <c r="F1738" s="504" t="s">
        <v>762</v>
      </c>
      <c r="G1738" s="505" t="s">
        <v>2202</v>
      </c>
    </row>
    <row r="1739" spans="1:7" s="501" customFormat="1" ht="19.149999999999999" customHeight="1" x14ac:dyDescent="0.35">
      <c r="A1739" s="504" t="s">
        <v>272</v>
      </c>
      <c r="B1739" s="504" t="s">
        <v>272</v>
      </c>
      <c r="C1739" s="504" t="s">
        <v>272</v>
      </c>
      <c r="D1739" s="504" t="s">
        <v>272</v>
      </c>
      <c r="E1739" s="504" t="s">
        <v>272</v>
      </c>
      <c r="F1739" s="504" t="s">
        <v>764</v>
      </c>
      <c r="G1739" s="505" t="s">
        <v>2203</v>
      </c>
    </row>
    <row r="1740" spans="1:7" s="501" customFormat="1" ht="19.149999999999999" customHeight="1" x14ac:dyDescent="0.35">
      <c r="A1740" s="504" t="s">
        <v>272</v>
      </c>
      <c r="B1740" s="504" t="s">
        <v>272</v>
      </c>
      <c r="C1740" s="504" t="s">
        <v>272</v>
      </c>
      <c r="D1740" s="504" t="s">
        <v>272</v>
      </c>
      <c r="E1740" s="504" t="s">
        <v>766</v>
      </c>
      <c r="F1740" s="504" t="s">
        <v>272</v>
      </c>
      <c r="G1740" s="505" t="s">
        <v>2204</v>
      </c>
    </row>
    <row r="1741" spans="1:7" s="501" customFormat="1" ht="19.149999999999999" customHeight="1" x14ac:dyDescent="0.35">
      <c r="A1741" s="504" t="s">
        <v>272</v>
      </c>
      <c r="B1741" s="504" t="s">
        <v>272</v>
      </c>
      <c r="C1741" s="504" t="s">
        <v>272</v>
      </c>
      <c r="D1741" s="504" t="s">
        <v>272</v>
      </c>
      <c r="E1741" s="504" t="s">
        <v>272</v>
      </c>
      <c r="F1741" s="504" t="s">
        <v>768</v>
      </c>
      <c r="G1741" s="505" t="s">
        <v>2205</v>
      </c>
    </row>
    <row r="1742" spans="1:7" s="501" customFormat="1" ht="19.149999999999999" customHeight="1" x14ac:dyDescent="0.35">
      <c r="A1742" s="504" t="s">
        <v>272</v>
      </c>
      <c r="B1742" s="504" t="s">
        <v>272</v>
      </c>
      <c r="C1742" s="504" t="s">
        <v>272</v>
      </c>
      <c r="D1742" s="504" t="s">
        <v>272</v>
      </c>
      <c r="E1742" s="504" t="s">
        <v>272</v>
      </c>
      <c r="F1742" s="504" t="s">
        <v>770</v>
      </c>
      <c r="G1742" s="505" t="s">
        <v>2206</v>
      </c>
    </row>
    <row r="1743" spans="1:7" s="501" customFormat="1" ht="19.149999999999999" customHeight="1" x14ac:dyDescent="0.35">
      <c r="A1743" s="504" t="s">
        <v>272</v>
      </c>
      <c r="B1743" s="504" t="s">
        <v>272</v>
      </c>
      <c r="C1743" s="504" t="s">
        <v>272</v>
      </c>
      <c r="D1743" s="504" t="s">
        <v>272</v>
      </c>
      <c r="E1743" s="504" t="s">
        <v>774</v>
      </c>
      <c r="F1743" s="504" t="s">
        <v>272</v>
      </c>
      <c r="G1743" s="505" t="s">
        <v>2207</v>
      </c>
    </row>
    <row r="1744" spans="1:7" s="501" customFormat="1" ht="19.149999999999999" customHeight="1" x14ac:dyDescent="0.35">
      <c r="A1744" s="504" t="s">
        <v>272</v>
      </c>
      <c r="B1744" s="504" t="s">
        <v>272</v>
      </c>
      <c r="C1744" s="504" t="s">
        <v>272</v>
      </c>
      <c r="D1744" s="504" t="s">
        <v>272</v>
      </c>
      <c r="E1744" s="504" t="s">
        <v>272</v>
      </c>
      <c r="F1744" s="504" t="s">
        <v>776</v>
      </c>
      <c r="G1744" s="505" t="s">
        <v>2208</v>
      </c>
    </row>
    <row r="1745" spans="1:7" s="501" customFormat="1" ht="19.149999999999999" customHeight="1" x14ac:dyDescent="0.35">
      <c r="A1745" s="504" t="s">
        <v>272</v>
      </c>
      <c r="B1745" s="504" t="s">
        <v>272</v>
      </c>
      <c r="C1745" s="504" t="s">
        <v>272</v>
      </c>
      <c r="D1745" s="504" t="s">
        <v>272</v>
      </c>
      <c r="E1745" s="504" t="s">
        <v>272</v>
      </c>
      <c r="F1745" s="504" t="s">
        <v>778</v>
      </c>
      <c r="G1745" s="505" t="s">
        <v>2209</v>
      </c>
    </row>
    <row r="1746" spans="1:7" s="501" customFormat="1" ht="19.149999999999999" customHeight="1" x14ac:dyDescent="0.35">
      <c r="A1746" s="504" t="s">
        <v>272</v>
      </c>
      <c r="B1746" s="504" t="s">
        <v>272</v>
      </c>
      <c r="C1746" s="504" t="s">
        <v>272</v>
      </c>
      <c r="D1746" s="504" t="s">
        <v>272</v>
      </c>
      <c r="E1746" s="504" t="s">
        <v>272</v>
      </c>
      <c r="F1746" s="504" t="s">
        <v>780</v>
      </c>
      <c r="G1746" s="505" t="s">
        <v>2210</v>
      </c>
    </row>
    <row r="1747" spans="1:7" s="501" customFormat="1" ht="19.149999999999999" customHeight="1" x14ac:dyDescent="0.35">
      <c r="A1747" s="504" t="s">
        <v>272</v>
      </c>
      <c r="B1747" s="504" t="s">
        <v>272</v>
      </c>
      <c r="C1747" s="504" t="s">
        <v>272</v>
      </c>
      <c r="D1747" s="504" t="s">
        <v>272</v>
      </c>
      <c r="E1747" s="504" t="s">
        <v>782</v>
      </c>
      <c r="F1747" s="504" t="s">
        <v>272</v>
      </c>
      <c r="G1747" s="505" t="s">
        <v>2211</v>
      </c>
    </row>
    <row r="1748" spans="1:7" s="501" customFormat="1" ht="19.149999999999999" customHeight="1" x14ac:dyDescent="0.35">
      <c r="A1748" s="504" t="s">
        <v>272</v>
      </c>
      <c r="B1748" s="504" t="s">
        <v>272</v>
      </c>
      <c r="C1748" s="504" t="s">
        <v>272</v>
      </c>
      <c r="D1748" s="504" t="s">
        <v>272</v>
      </c>
      <c r="E1748" s="504" t="s">
        <v>272</v>
      </c>
      <c r="F1748" s="504" t="s">
        <v>784</v>
      </c>
      <c r="G1748" s="505" t="s">
        <v>2212</v>
      </c>
    </row>
    <row r="1749" spans="1:7" s="501" customFormat="1" ht="19.149999999999999" customHeight="1" x14ac:dyDescent="0.35">
      <c r="A1749" s="504" t="s">
        <v>272</v>
      </c>
      <c r="B1749" s="504" t="s">
        <v>272</v>
      </c>
      <c r="C1749" s="504" t="s">
        <v>272</v>
      </c>
      <c r="D1749" s="504" t="s">
        <v>272</v>
      </c>
      <c r="E1749" s="504" t="s">
        <v>272</v>
      </c>
      <c r="F1749" s="504" t="s">
        <v>788</v>
      </c>
      <c r="G1749" s="505" t="s">
        <v>2213</v>
      </c>
    </row>
    <row r="1750" spans="1:7" s="501" customFormat="1" ht="19.149999999999999" customHeight="1" x14ac:dyDescent="0.35">
      <c r="A1750" s="504" t="s">
        <v>272</v>
      </c>
      <c r="B1750" s="504" t="s">
        <v>272</v>
      </c>
      <c r="C1750" s="504" t="s">
        <v>272</v>
      </c>
      <c r="D1750" s="504" t="s">
        <v>272</v>
      </c>
      <c r="E1750" s="504" t="s">
        <v>272</v>
      </c>
      <c r="F1750" s="504" t="s">
        <v>790</v>
      </c>
      <c r="G1750" s="505" t="s">
        <v>2214</v>
      </c>
    </row>
    <row r="1751" spans="1:7" s="501" customFormat="1" ht="19.149999999999999" customHeight="1" x14ac:dyDescent="0.35">
      <c r="A1751" s="504" t="s">
        <v>272</v>
      </c>
      <c r="B1751" s="504" t="s">
        <v>272</v>
      </c>
      <c r="C1751" s="504" t="s">
        <v>272</v>
      </c>
      <c r="D1751" s="504" t="s">
        <v>272</v>
      </c>
      <c r="E1751" s="504" t="s">
        <v>272</v>
      </c>
      <c r="F1751" s="504" t="s">
        <v>792</v>
      </c>
      <c r="G1751" s="505" t="s">
        <v>2215</v>
      </c>
    </row>
    <row r="1752" spans="1:7" s="501" customFormat="1" ht="19.149999999999999" customHeight="1" x14ac:dyDescent="0.35">
      <c r="A1752" s="504" t="s">
        <v>272</v>
      </c>
      <c r="B1752" s="504" t="s">
        <v>272</v>
      </c>
      <c r="C1752" s="504" t="s">
        <v>272</v>
      </c>
      <c r="D1752" s="504" t="s">
        <v>272</v>
      </c>
      <c r="E1752" s="504" t="s">
        <v>272</v>
      </c>
      <c r="F1752" s="504" t="s">
        <v>968</v>
      </c>
      <c r="G1752" s="505" t="s">
        <v>2216</v>
      </c>
    </row>
    <row r="1753" spans="1:7" s="501" customFormat="1" ht="19.149999999999999" customHeight="1" x14ac:dyDescent="0.35">
      <c r="A1753" s="504" t="s">
        <v>272</v>
      </c>
      <c r="B1753" s="504" t="s">
        <v>272</v>
      </c>
      <c r="C1753" s="504" t="s">
        <v>272</v>
      </c>
      <c r="D1753" s="504" t="s">
        <v>272</v>
      </c>
      <c r="E1753" s="504" t="s">
        <v>794</v>
      </c>
      <c r="F1753" s="504" t="s">
        <v>272</v>
      </c>
      <c r="G1753" s="505" t="s">
        <v>2217</v>
      </c>
    </row>
    <row r="1754" spans="1:7" s="501" customFormat="1" ht="19.149999999999999" customHeight="1" x14ac:dyDescent="0.35">
      <c r="A1754" s="504" t="s">
        <v>272</v>
      </c>
      <c r="B1754" s="504" t="s">
        <v>272</v>
      </c>
      <c r="C1754" s="504" t="s">
        <v>272</v>
      </c>
      <c r="D1754" s="504" t="s">
        <v>272</v>
      </c>
      <c r="E1754" s="504" t="s">
        <v>272</v>
      </c>
      <c r="F1754" s="504" t="s">
        <v>853</v>
      </c>
      <c r="G1754" s="505" t="s">
        <v>2218</v>
      </c>
    </row>
    <row r="1755" spans="1:7" s="501" customFormat="1" ht="19.149999999999999" customHeight="1" x14ac:dyDescent="0.35">
      <c r="A1755" s="504" t="s">
        <v>272</v>
      </c>
      <c r="B1755" s="504" t="s">
        <v>272</v>
      </c>
      <c r="C1755" s="504" t="s">
        <v>272</v>
      </c>
      <c r="D1755" s="504" t="s">
        <v>272</v>
      </c>
      <c r="E1755" s="504" t="s">
        <v>272</v>
      </c>
      <c r="F1755" s="504" t="s">
        <v>923</v>
      </c>
      <c r="G1755" s="505" t="s">
        <v>2219</v>
      </c>
    </row>
    <row r="1756" spans="1:7" s="501" customFormat="1" ht="19.149999999999999" customHeight="1" x14ac:dyDescent="0.35">
      <c r="A1756" s="504" t="s">
        <v>272</v>
      </c>
      <c r="B1756" s="504" t="s">
        <v>272</v>
      </c>
      <c r="C1756" s="504" t="s">
        <v>272</v>
      </c>
      <c r="D1756" s="504" t="s">
        <v>272</v>
      </c>
      <c r="E1756" s="504" t="s">
        <v>272</v>
      </c>
      <c r="F1756" s="504" t="s">
        <v>1080</v>
      </c>
      <c r="G1756" s="505" t="s">
        <v>2220</v>
      </c>
    </row>
    <row r="1757" spans="1:7" s="501" customFormat="1" ht="19.149999999999999" customHeight="1" x14ac:dyDescent="0.35">
      <c r="A1757" s="504" t="s">
        <v>272</v>
      </c>
      <c r="B1757" s="504" t="s">
        <v>272</v>
      </c>
      <c r="C1757" s="504" t="s">
        <v>272</v>
      </c>
      <c r="D1757" s="504" t="s">
        <v>272</v>
      </c>
      <c r="E1757" s="504" t="s">
        <v>272</v>
      </c>
      <c r="F1757" s="504" t="s">
        <v>796</v>
      </c>
      <c r="G1757" s="505" t="s">
        <v>2221</v>
      </c>
    </row>
    <row r="1758" spans="1:7" s="501" customFormat="1" ht="19.149999999999999" customHeight="1" x14ac:dyDescent="0.35">
      <c r="A1758" s="504" t="s">
        <v>272</v>
      </c>
      <c r="B1758" s="504" t="s">
        <v>272</v>
      </c>
      <c r="C1758" s="504" t="s">
        <v>272</v>
      </c>
      <c r="D1758" s="504" t="s">
        <v>272</v>
      </c>
      <c r="E1758" s="504" t="s">
        <v>272</v>
      </c>
      <c r="F1758" s="504" t="s">
        <v>798</v>
      </c>
      <c r="G1758" s="505" t="s">
        <v>2222</v>
      </c>
    </row>
    <row r="1759" spans="1:7" s="501" customFormat="1" ht="19.149999999999999" customHeight="1" x14ac:dyDescent="0.35">
      <c r="A1759" s="504" t="s">
        <v>272</v>
      </c>
      <c r="B1759" s="504" t="s">
        <v>272</v>
      </c>
      <c r="C1759" s="504" t="s">
        <v>272</v>
      </c>
      <c r="D1759" s="504" t="s">
        <v>272</v>
      </c>
      <c r="E1759" s="504" t="s">
        <v>897</v>
      </c>
      <c r="F1759" s="504" t="s">
        <v>272</v>
      </c>
      <c r="G1759" s="505" t="s">
        <v>2223</v>
      </c>
    </row>
    <row r="1760" spans="1:7" s="501" customFormat="1" ht="19.149999999999999" customHeight="1" x14ac:dyDescent="0.35">
      <c r="A1760" s="504" t="s">
        <v>272</v>
      </c>
      <c r="B1760" s="504" t="s">
        <v>272</v>
      </c>
      <c r="C1760" s="504" t="s">
        <v>272</v>
      </c>
      <c r="D1760" s="504" t="s">
        <v>272</v>
      </c>
      <c r="E1760" s="504" t="s">
        <v>272</v>
      </c>
      <c r="F1760" s="504" t="s">
        <v>1085</v>
      </c>
      <c r="G1760" s="505" t="s">
        <v>2224</v>
      </c>
    </row>
    <row r="1761" spans="1:7" s="501" customFormat="1" ht="19.149999999999999" customHeight="1" x14ac:dyDescent="0.35">
      <c r="A1761" s="504" t="s">
        <v>272</v>
      </c>
      <c r="B1761" s="504" t="s">
        <v>272</v>
      </c>
      <c r="C1761" s="504" t="s">
        <v>272</v>
      </c>
      <c r="D1761" s="504" t="s">
        <v>272</v>
      </c>
      <c r="E1761" s="504" t="s">
        <v>272</v>
      </c>
      <c r="F1761" s="504" t="s">
        <v>973</v>
      </c>
      <c r="G1761" s="505" t="s">
        <v>2225</v>
      </c>
    </row>
    <row r="1762" spans="1:7" s="501" customFormat="1" ht="19.149999999999999" customHeight="1" x14ac:dyDescent="0.35">
      <c r="A1762" s="504" t="s">
        <v>272</v>
      </c>
      <c r="B1762" s="504" t="s">
        <v>272</v>
      </c>
      <c r="C1762" s="504" t="s">
        <v>272</v>
      </c>
      <c r="D1762" s="504" t="s">
        <v>272</v>
      </c>
      <c r="E1762" s="504" t="s">
        <v>272</v>
      </c>
      <c r="F1762" s="504" t="s">
        <v>1088</v>
      </c>
      <c r="G1762" s="505" t="s">
        <v>2226</v>
      </c>
    </row>
    <row r="1763" spans="1:7" s="501" customFormat="1" ht="19.149999999999999" customHeight="1" x14ac:dyDescent="0.35">
      <c r="A1763" s="504" t="s">
        <v>272</v>
      </c>
      <c r="B1763" s="504" t="s">
        <v>272</v>
      </c>
      <c r="C1763" s="504" t="s">
        <v>272</v>
      </c>
      <c r="D1763" s="504" t="s">
        <v>272</v>
      </c>
      <c r="E1763" s="504" t="s">
        <v>272</v>
      </c>
      <c r="F1763" s="504" t="s">
        <v>899</v>
      </c>
      <c r="G1763" s="505" t="s">
        <v>2227</v>
      </c>
    </row>
    <row r="1764" spans="1:7" s="501" customFormat="1" ht="19.149999999999999" customHeight="1" x14ac:dyDescent="0.35">
      <c r="A1764" s="504" t="s">
        <v>272</v>
      </c>
      <c r="B1764" s="504" t="s">
        <v>272</v>
      </c>
      <c r="C1764" s="504" t="s">
        <v>272</v>
      </c>
      <c r="D1764" s="504" t="s">
        <v>272</v>
      </c>
      <c r="E1764" s="504" t="s">
        <v>272</v>
      </c>
      <c r="F1764" s="504" t="s">
        <v>1091</v>
      </c>
      <c r="G1764" s="505" t="s">
        <v>2228</v>
      </c>
    </row>
    <row r="1765" spans="1:7" s="501" customFormat="1" ht="19.149999999999999" customHeight="1" x14ac:dyDescent="0.35">
      <c r="A1765" s="504" t="s">
        <v>272</v>
      </c>
      <c r="B1765" s="504" t="s">
        <v>272</v>
      </c>
      <c r="C1765" s="504" t="s">
        <v>272</v>
      </c>
      <c r="D1765" s="504" t="s">
        <v>272</v>
      </c>
      <c r="E1765" s="504" t="s">
        <v>800</v>
      </c>
      <c r="F1765" s="504" t="s">
        <v>272</v>
      </c>
      <c r="G1765" s="505" t="s">
        <v>2229</v>
      </c>
    </row>
    <row r="1766" spans="1:7" s="501" customFormat="1" ht="19.149999999999999" customHeight="1" x14ac:dyDescent="0.35">
      <c r="A1766" s="504" t="s">
        <v>272</v>
      </c>
      <c r="B1766" s="504" t="s">
        <v>272</v>
      </c>
      <c r="C1766" s="504" t="s">
        <v>272</v>
      </c>
      <c r="D1766" s="504" t="s">
        <v>272</v>
      </c>
      <c r="E1766" s="504" t="s">
        <v>272</v>
      </c>
      <c r="F1766" s="504" t="s">
        <v>802</v>
      </c>
      <c r="G1766" s="505" t="s">
        <v>930</v>
      </c>
    </row>
    <row r="1767" spans="1:7" s="501" customFormat="1" ht="19.149999999999999" customHeight="1" x14ac:dyDescent="0.35">
      <c r="A1767" s="504" t="s">
        <v>272</v>
      </c>
      <c r="B1767" s="504" t="s">
        <v>272</v>
      </c>
      <c r="C1767" s="504" t="s">
        <v>272</v>
      </c>
      <c r="D1767" s="504" t="s">
        <v>272</v>
      </c>
      <c r="E1767" s="504" t="s">
        <v>272</v>
      </c>
      <c r="F1767" s="504" t="s">
        <v>804</v>
      </c>
      <c r="G1767" s="505" t="s">
        <v>2230</v>
      </c>
    </row>
    <row r="1768" spans="1:7" s="501" customFormat="1" ht="19.149999999999999" customHeight="1" x14ac:dyDescent="0.35">
      <c r="A1768" s="504" t="s">
        <v>272</v>
      </c>
      <c r="B1768" s="504" t="s">
        <v>272</v>
      </c>
      <c r="C1768" s="504" t="s">
        <v>272</v>
      </c>
      <c r="D1768" s="504" t="s">
        <v>272</v>
      </c>
      <c r="E1768" s="504" t="s">
        <v>806</v>
      </c>
      <c r="F1768" s="504" t="s">
        <v>272</v>
      </c>
      <c r="G1768" s="505" t="s">
        <v>2231</v>
      </c>
    </row>
    <row r="1769" spans="1:7" s="501" customFormat="1" ht="19.149999999999999" customHeight="1" x14ac:dyDescent="0.35">
      <c r="A1769" s="504" t="s">
        <v>272</v>
      </c>
      <c r="B1769" s="504" t="s">
        <v>272</v>
      </c>
      <c r="C1769" s="504" t="s">
        <v>272</v>
      </c>
      <c r="D1769" s="504" t="s">
        <v>272</v>
      </c>
      <c r="E1769" s="504" t="s">
        <v>272</v>
      </c>
      <c r="F1769" s="504" t="s">
        <v>810</v>
      </c>
      <c r="G1769" s="505" t="s">
        <v>2232</v>
      </c>
    </row>
    <row r="1770" spans="1:7" s="501" customFormat="1" ht="19.149999999999999" customHeight="1" x14ac:dyDescent="0.35">
      <c r="A1770" s="504" t="s">
        <v>272</v>
      </c>
      <c r="B1770" s="504" t="s">
        <v>272</v>
      </c>
      <c r="C1770" s="504" t="s">
        <v>272</v>
      </c>
      <c r="D1770" s="504" t="s">
        <v>272</v>
      </c>
      <c r="E1770" s="504" t="s">
        <v>272</v>
      </c>
      <c r="F1770" s="504" t="s">
        <v>812</v>
      </c>
      <c r="G1770" s="505" t="s">
        <v>2233</v>
      </c>
    </row>
    <row r="1771" spans="1:7" s="501" customFormat="1" ht="19.149999999999999" customHeight="1" x14ac:dyDescent="0.35">
      <c r="A1771" s="504" t="s">
        <v>272</v>
      </c>
      <c r="B1771" s="504" t="s">
        <v>272</v>
      </c>
      <c r="C1771" s="504" t="s">
        <v>272</v>
      </c>
      <c r="D1771" s="504" t="s">
        <v>272</v>
      </c>
      <c r="E1771" s="504" t="s">
        <v>272</v>
      </c>
      <c r="F1771" s="504" t="s">
        <v>814</v>
      </c>
      <c r="G1771" s="505" t="s">
        <v>2234</v>
      </c>
    </row>
    <row r="1772" spans="1:7" s="501" customFormat="1" ht="19.149999999999999" customHeight="1" x14ac:dyDescent="0.35">
      <c r="A1772" s="504" t="s">
        <v>272</v>
      </c>
      <c r="B1772" s="504" t="s">
        <v>272</v>
      </c>
      <c r="C1772" s="504" t="s">
        <v>272</v>
      </c>
      <c r="D1772" s="504" t="s">
        <v>272</v>
      </c>
      <c r="E1772" s="504" t="s">
        <v>272</v>
      </c>
      <c r="F1772" s="504" t="s">
        <v>2096</v>
      </c>
      <c r="G1772" s="505" t="s">
        <v>2235</v>
      </c>
    </row>
    <row r="1773" spans="1:7" s="501" customFormat="1" ht="19.149999999999999" customHeight="1" x14ac:dyDescent="0.35">
      <c r="A1773" s="504" t="s">
        <v>272</v>
      </c>
      <c r="B1773" s="504" t="s">
        <v>272</v>
      </c>
      <c r="C1773" s="504" t="s">
        <v>272</v>
      </c>
      <c r="D1773" s="504" t="s">
        <v>272</v>
      </c>
      <c r="E1773" s="504" t="s">
        <v>272</v>
      </c>
      <c r="F1773" s="504" t="s">
        <v>816</v>
      </c>
      <c r="G1773" s="505" t="s">
        <v>2236</v>
      </c>
    </row>
    <row r="1774" spans="1:7" s="501" customFormat="1" ht="19.149999999999999" customHeight="1" x14ac:dyDescent="0.35">
      <c r="A1774" s="504" t="s">
        <v>272</v>
      </c>
      <c r="B1774" s="504" t="s">
        <v>272</v>
      </c>
      <c r="C1774" s="504" t="s">
        <v>272</v>
      </c>
      <c r="D1774" s="504" t="s">
        <v>272</v>
      </c>
      <c r="E1774" s="504" t="s">
        <v>272</v>
      </c>
      <c r="F1774" s="504" t="s">
        <v>1003</v>
      </c>
      <c r="G1774" s="505" t="s">
        <v>2237</v>
      </c>
    </row>
    <row r="1775" spans="1:7" s="501" customFormat="1" ht="19.149999999999999" customHeight="1" x14ac:dyDescent="0.35">
      <c r="A1775" s="504" t="s">
        <v>272</v>
      </c>
      <c r="B1775" s="504" t="s">
        <v>272</v>
      </c>
      <c r="C1775" s="504" t="s">
        <v>272</v>
      </c>
      <c r="D1775" s="504" t="s">
        <v>272</v>
      </c>
      <c r="E1775" s="504" t="s">
        <v>272</v>
      </c>
      <c r="F1775" s="504" t="s">
        <v>877</v>
      </c>
      <c r="G1775" s="505" t="s">
        <v>2238</v>
      </c>
    </row>
    <row r="1776" spans="1:7" s="501" customFormat="1" ht="19.149999999999999" customHeight="1" x14ac:dyDescent="0.35">
      <c r="A1776" s="504" t="s">
        <v>272</v>
      </c>
      <c r="B1776" s="504" t="s">
        <v>272</v>
      </c>
      <c r="C1776" s="504" t="s">
        <v>272</v>
      </c>
      <c r="D1776" s="504" t="s">
        <v>272</v>
      </c>
      <c r="E1776" s="504" t="s">
        <v>272</v>
      </c>
      <c r="F1776" s="504" t="s">
        <v>818</v>
      </c>
      <c r="G1776" s="505" t="s">
        <v>2239</v>
      </c>
    </row>
    <row r="1777" spans="1:7" s="501" customFormat="1" ht="19.149999999999999" customHeight="1" x14ac:dyDescent="0.35">
      <c r="A1777" s="504" t="s">
        <v>272</v>
      </c>
      <c r="B1777" s="504" t="s">
        <v>272</v>
      </c>
      <c r="C1777" s="504" t="s">
        <v>272</v>
      </c>
      <c r="D1777" s="504" t="s">
        <v>272</v>
      </c>
      <c r="E1777" s="504" t="s">
        <v>820</v>
      </c>
      <c r="F1777" s="504" t="s">
        <v>272</v>
      </c>
      <c r="G1777" s="505" t="s">
        <v>2240</v>
      </c>
    </row>
    <row r="1778" spans="1:7" s="501" customFormat="1" ht="19.149999999999999" customHeight="1" x14ac:dyDescent="0.35">
      <c r="A1778" s="504" t="s">
        <v>272</v>
      </c>
      <c r="B1778" s="504" t="s">
        <v>272</v>
      </c>
      <c r="C1778" s="504" t="s">
        <v>272</v>
      </c>
      <c r="D1778" s="504" t="s">
        <v>272</v>
      </c>
      <c r="E1778" s="504" t="s">
        <v>272</v>
      </c>
      <c r="F1778" s="504" t="s">
        <v>822</v>
      </c>
      <c r="G1778" s="505" t="s">
        <v>2241</v>
      </c>
    </row>
    <row r="1779" spans="1:7" s="501" customFormat="1" ht="19.149999999999999" customHeight="1" x14ac:dyDescent="0.35">
      <c r="A1779" s="504" t="s">
        <v>272</v>
      </c>
      <c r="B1779" s="504" t="s">
        <v>272</v>
      </c>
      <c r="C1779" s="504" t="s">
        <v>272</v>
      </c>
      <c r="D1779" s="504" t="s">
        <v>272</v>
      </c>
      <c r="E1779" s="504" t="s">
        <v>272</v>
      </c>
      <c r="F1779" s="504" t="s">
        <v>1107</v>
      </c>
      <c r="G1779" s="505" t="s">
        <v>2242</v>
      </c>
    </row>
    <row r="1780" spans="1:7" s="501" customFormat="1" ht="19.149999999999999" customHeight="1" x14ac:dyDescent="0.35">
      <c r="A1780" s="504" t="s">
        <v>272</v>
      </c>
      <c r="B1780" s="504" t="s">
        <v>272</v>
      </c>
      <c r="C1780" s="504" t="s">
        <v>272</v>
      </c>
      <c r="D1780" s="504" t="s">
        <v>272</v>
      </c>
      <c r="E1780" s="504" t="s">
        <v>272</v>
      </c>
      <c r="F1780" s="504" t="s">
        <v>824</v>
      </c>
      <c r="G1780" s="505" t="s">
        <v>2243</v>
      </c>
    </row>
    <row r="1781" spans="1:7" s="501" customFormat="1" ht="19.149999999999999" customHeight="1" x14ac:dyDescent="0.35">
      <c r="A1781" s="504" t="s">
        <v>272</v>
      </c>
      <c r="B1781" s="504" t="s">
        <v>272</v>
      </c>
      <c r="C1781" s="504" t="s">
        <v>272</v>
      </c>
      <c r="D1781" s="504" t="s">
        <v>272</v>
      </c>
      <c r="E1781" s="504" t="s">
        <v>826</v>
      </c>
      <c r="F1781" s="504" t="s">
        <v>272</v>
      </c>
      <c r="G1781" s="505" t="s">
        <v>2244</v>
      </c>
    </row>
    <row r="1782" spans="1:7" s="501" customFormat="1" ht="19.149999999999999" customHeight="1" x14ac:dyDescent="0.35">
      <c r="A1782" s="504" t="s">
        <v>272</v>
      </c>
      <c r="B1782" s="504" t="s">
        <v>272</v>
      </c>
      <c r="C1782" s="504" t="s">
        <v>272</v>
      </c>
      <c r="D1782" s="504" t="s">
        <v>272</v>
      </c>
      <c r="E1782" s="504" t="s">
        <v>272</v>
      </c>
      <c r="F1782" s="504" t="s">
        <v>860</v>
      </c>
      <c r="G1782" s="505" t="s">
        <v>2245</v>
      </c>
    </row>
    <row r="1783" spans="1:7" s="501" customFormat="1" ht="19.149999999999999" customHeight="1" x14ac:dyDescent="0.35">
      <c r="A1783" s="504" t="s">
        <v>272</v>
      </c>
      <c r="B1783" s="504" t="s">
        <v>272</v>
      </c>
      <c r="C1783" s="504" t="s">
        <v>272</v>
      </c>
      <c r="D1783" s="504" t="s">
        <v>272</v>
      </c>
      <c r="E1783" s="504" t="s">
        <v>272</v>
      </c>
      <c r="F1783" s="504" t="s">
        <v>828</v>
      </c>
      <c r="G1783" s="505" t="s">
        <v>2246</v>
      </c>
    </row>
    <row r="1784" spans="1:7" s="501" customFormat="1" ht="19.149999999999999" customHeight="1" x14ac:dyDescent="0.35">
      <c r="A1784" s="504" t="s">
        <v>272</v>
      </c>
      <c r="B1784" s="504" t="s">
        <v>272</v>
      </c>
      <c r="C1784" s="504" t="s">
        <v>272</v>
      </c>
      <c r="D1784" s="504" t="s">
        <v>272</v>
      </c>
      <c r="E1784" s="504" t="s">
        <v>272</v>
      </c>
      <c r="F1784" s="504" t="s">
        <v>830</v>
      </c>
      <c r="G1784" s="505" t="s">
        <v>2247</v>
      </c>
    </row>
    <row r="1785" spans="1:7" s="501" customFormat="1" ht="19.149999999999999" customHeight="1" x14ac:dyDescent="0.35">
      <c r="A1785" s="504" t="s">
        <v>272</v>
      </c>
      <c r="B1785" s="504" t="s">
        <v>272</v>
      </c>
      <c r="C1785" s="504" t="s">
        <v>272</v>
      </c>
      <c r="D1785" s="504" t="s">
        <v>272</v>
      </c>
      <c r="E1785" s="504" t="s">
        <v>272</v>
      </c>
      <c r="F1785" s="504" t="s">
        <v>832</v>
      </c>
      <c r="G1785" s="505" t="s">
        <v>2248</v>
      </c>
    </row>
    <row r="1786" spans="1:7" s="501" customFormat="1" ht="19.149999999999999" customHeight="1" x14ac:dyDescent="0.35">
      <c r="A1786" s="504" t="s">
        <v>272</v>
      </c>
      <c r="B1786" s="504" t="s">
        <v>272</v>
      </c>
      <c r="C1786" s="504" t="s">
        <v>272</v>
      </c>
      <c r="D1786" s="504" t="s">
        <v>272</v>
      </c>
      <c r="E1786" s="504" t="s">
        <v>984</v>
      </c>
      <c r="F1786" s="504" t="s">
        <v>272</v>
      </c>
      <c r="G1786" s="505" t="s">
        <v>2249</v>
      </c>
    </row>
    <row r="1787" spans="1:7" s="501" customFormat="1" ht="19.149999999999999" customHeight="1" x14ac:dyDescent="0.35">
      <c r="A1787" s="504" t="s">
        <v>272</v>
      </c>
      <c r="B1787" s="504" t="s">
        <v>272</v>
      </c>
      <c r="C1787" s="504" t="s">
        <v>272</v>
      </c>
      <c r="D1787" s="504" t="s">
        <v>272</v>
      </c>
      <c r="E1787" s="504" t="s">
        <v>272</v>
      </c>
      <c r="F1787" s="504" t="s">
        <v>986</v>
      </c>
      <c r="G1787" s="505" t="s">
        <v>2249</v>
      </c>
    </row>
    <row r="1788" spans="1:7" s="501" customFormat="1" ht="19.149999999999999" customHeight="1" x14ac:dyDescent="0.35">
      <c r="A1788" s="504" t="s">
        <v>272</v>
      </c>
      <c r="B1788" s="504" t="s">
        <v>272</v>
      </c>
      <c r="C1788" s="504" t="s">
        <v>272</v>
      </c>
      <c r="D1788" s="504" t="s">
        <v>272</v>
      </c>
      <c r="E1788" s="504" t="s">
        <v>834</v>
      </c>
      <c r="F1788" s="504" t="s">
        <v>272</v>
      </c>
      <c r="G1788" s="505" t="s">
        <v>2250</v>
      </c>
    </row>
    <row r="1789" spans="1:7" s="501" customFormat="1" ht="19.149999999999999" customHeight="1" x14ac:dyDescent="0.35">
      <c r="A1789" s="504" t="s">
        <v>272</v>
      </c>
      <c r="B1789" s="504" t="s">
        <v>272</v>
      </c>
      <c r="C1789" s="504" t="s">
        <v>272</v>
      </c>
      <c r="D1789" s="504" t="s">
        <v>272</v>
      </c>
      <c r="E1789" s="504" t="s">
        <v>272</v>
      </c>
      <c r="F1789" s="504" t="s">
        <v>836</v>
      </c>
      <c r="G1789" s="505" t="s">
        <v>2251</v>
      </c>
    </row>
    <row r="1790" spans="1:7" s="501" customFormat="1" ht="19.149999999999999" customHeight="1" x14ac:dyDescent="0.35">
      <c r="A1790" s="504" t="s">
        <v>272</v>
      </c>
      <c r="B1790" s="504" t="s">
        <v>272</v>
      </c>
      <c r="C1790" s="504" t="s">
        <v>272</v>
      </c>
      <c r="D1790" s="504" t="s">
        <v>272</v>
      </c>
      <c r="E1790" s="504" t="s">
        <v>272</v>
      </c>
      <c r="F1790" s="504" t="s">
        <v>840</v>
      </c>
      <c r="G1790" s="505" t="s">
        <v>2252</v>
      </c>
    </row>
    <row r="1791" spans="1:7" s="501" customFormat="1" ht="19.149999999999999" customHeight="1" x14ac:dyDescent="0.35">
      <c r="A1791" s="504" t="s">
        <v>272</v>
      </c>
      <c r="B1791" s="504" t="s">
        <v>272</v>
      </c>
      <c r="C1791" s="504" t="s">
        <v>272</v>
      </c>
      <c r="D1791" s="504" t="s">
        <v>272</v>
      </c>
      <c r="E1791" s="504" t="s">
        <v>272</v>
      </c>
      <c r="F1791" s="504" t="s">
        <v>842</v>
      </c>
      <c r="G1791" s="505" t="s">
        <v>2253</v>
      </c>
    </row>
    <row r="1792" spans="1:7" s="501" customFormat="1" ht="19.149999999999999" customHeight="1" x14ac:dyDescent="0.35">
      <c r="A1792" s="504" t="s">
        <v>272</v>
      </c>
      <c r="B1792" s="504" t="s">
        <v>272</v>
      </c>
      <c r="C1792" s="504" t="s">
        <v>272</v>
      </c>
      <c r="D1792" s="504" t="s">
        <v>272</v>
      </c>
      <c r="E1792" s="504" t="s">
        <v>649</v>
      </c>
      <c r="F1792" s="504" t="s">
        <v>272</v>
      </c>
      <c r="G1792" s="505" t="s">
        <v>2254</v>
      </c>
    </row>
    <row r="1793" spans="1:7" s="501" customFormat="1" ht="19.149999999999999" customHeight="1" x14ac:dyDescent="0.35">
      <c r="A1793" s="504" t="s">
        <v>272</v>
      </c>
      <c r="B1793" s="504" t="s">
        <v>272</v>
      </c>
      <c r="C1793" s="504" t="s">
        <v>272</v>
      </c>
      <c r="D1793" s="504" t="s">
        <v>272</v>
      </c>
      <c r="E1793" s="504" t="s">
        <v>272</v>
      </c>
      <c r="F1793" s="504" t="s">
        <v>651</v>
      </c>
      <c r="G1793" s="505" t="s">
        <v>2254</v>
      </c>
    </row>
    <row r="1794" spans="1:7" s="501" customFormat="1" ht="19.149999999999999" customHeight="1" x14ac:dyDescent="0.35">
      <c r="A1794" s="504" t="s">
        <v>272</v>
      </c>
      <c r="B1794" s="504" t="s">
        <v>272</v>
      </c>
      <c r="C1794" s="504" t="s">
        <v>272</v>
      </c>
      <c r="D1794" s="504" t="s">
        <v>272</v>
      </c>
      <c r="E1794" s="504" t="s">
        <v>657</v>
      </c>
      <c r="F1794" s="504" t="s">
        <v>272</v>
      </c>
      <c r="G1794" s="505" t="s">
        <v>2255</v>
      </c>
    </row>
    <row r="1795" spans="1:7" s="501" customFormat="1" ht="19.149999999999999" customHeight="1" x14ac:dyDescent="0.35">
      <c r="A1795" s="504" t="s">
        <v>272</v>
      </c>
      <c r="B1795" s="504" t="s">
        <v>272</v>
      </c>
      <c r="C1795" s="504" t="s">
        <v>272</v>
      </c>
      <c r="D1795" s="504" t="s">
        <v>272</v>
      </c>
      <c r="E1795" s="504" t="s">
        <v>272</v>
      </c>
      <c r="F1795" s="504" t="s">
        <v>661</v>
      </c>
      <c r="G1795" s="505" t="s">
        <v>2255</v>
      </c>
    </row>
    <row r="1796" spans="1:7" s="501" customFormat="1" ht="19.149999999999999" customHeight="1" x14ac:dyDescent="0.35">
      <c r="A1796" s="504" t="s">
        <v>272</v>
      </c>
      <c r="B1796" s="504" t="s">
        <v>272</v>
      </c>
      <c r="C1796" s="504" t="s">
        <v>272</v>
      </c>
      <c r="D1796" s="504" t="s">
        <v>1614</v>
      </c>
      <c r="E1796" s="504" t="s">
        <v>272</v>
      </c>
      <c r="F1796" s="504" t="s">
        <v>272</v>
      </c>
      <c r="G1796" s="505" t="s">
        <v>2256</v>
      </c>
    </row>
    <row r="1797" spans="1:7" s="501" customFormat="1" ht="19.149999999999999" customHeight="1" x14ac:dyDescent="0.35">
      <c r="A1797" s="504" t="s">
        <v>272</v>
      </c>
      <c r="B1797" s="504" t="s">
        <v>272</v>
      </c>
      <c r="C1797" s="504" t="s">
        <v>272</v>
      </c>
      <c r="D1797" s="504" t="s">
        <v>272</v>
      </c>
      <c r="E1797" s="504" t="s">
        <v>727</v>
      </c>
      <c r="F1797" s="504" t="s">
        <v>272</v>
      </c>
      <c r="G1797" s="505" t="s">
        <v>2257</v>
      </c>
    </row>
    <row r="1798" spans="1:7" s="501" customFormat="1" ht="19.149999999999999" customHeight="1" x14ac:dyDescent="0.35">
      <c r="A1798" s="504" t="s">
        <v>272</v>
      </c>
      <c r="B1798" s="504" t="s">
        <v>272</v>
      </c>
      <c r="C1798" s="504" t="s">
        <v>272</v>
      </c>
      <c r="D1798" s="504" t="s">
        <v>272</v>
      </c>
      <c r="E1798" s="504" t="s">
        <v>272</v>
      </c>
      <c r="F1798" s="504" t="s">
        <v>729</v>
      </c>
      <c r="G1798" s="505" t="s">
        <v>2257</v>
      </c>
    </row>
    <row r="1799" spans="1:7" s="501" customFormat="1" ht="19.149999999999999" customHeight="1" x14ac:dyDescent="0.35">
      <c r="A1799" s="504" t="s">
        <v>272</v>
      </c>
      <c r="B1799" s="504" t="s">
        <v>272</v>
      </c>
      <c r="C1799" s="504" t="s">
        <v>272</v>
      </c>
      <c r="D1799" s="504" t="s">
        <v>272</v>
      </c>
      <c r="E1799" s="504" t="s">
        <v>733</v>
      </c>
      <c r="F1799" s="504" t="s">
        <v>272</v>
      </c>
      <c r="G1799" s="505" t="s">
        <v>2258</v>
      </c>
    </row>
    <row r="1800" spans="1:7" s="501" customFormat="1" ht="19.149999999999999" customHeight="1" x14ac:dyDescent="0.35">
      <c r="A1800" s="504" t="s">
        <v>272</v>
      </c>
      <c r="B1800" s="504" t="s">
        <v>272</v>
      </c>
      <c r="C1800" s="504" t="s">
        <v>272</v>
      </c>
      <c r="D1800" s="504" t="s">
        <v>272</v>
      </c>
      <c r="E1800" s="504" t="s">
        <v>272</v>
      </c>
      <c r="F1800" s="504" t="s">
        <v>735</v>
      </c>
      <c r="G1800" s="505" t="s">
        <v>2259</v>
      </c>
    </row>
    <row r="1801" spans="1:7" s="501" customFormat="1" ht="19.149999999999999" customHeight="1" x14ac:dyDescent="0.35">
      <c r="A1801" s="504" t="s">
        <v>272</v>
      </c>
      <c r="B1801" s="504" t="s">
        <v>272</v>
      </c>
      <c r="C1801" s="504" t="s">
        <v>272</v>
      </c>
      <c r="D1801" s="504" t="s">
        <v>272</v>
      </c>
      <c r="E1801" s="504" t="s">
        <v>272</v>
      </c>
      <c r="F1801" s="504" t="s">
        <v>743</v>
      </c>
      <c r="G1801" s="505" t="s">
        <v>2260</v>
      </c>
    </row>
    <row r="1802" spans="1:7" s="501" customFormat="1" ht="19.149999999999999" customHeight="1" x14ac:dyDescent="0.35">
      <c r="A1802" s="504" t="s">
        <v>272</v>
      </c>
      <c r="B1802" s="504" t="s">
        <v>272</v>
      </c>
      <c r="C1802" s="504" t="s">
        <v>272</v>
      </c>
      <c r="D1802" s="504" t="s">
        <v>272</v>
      </c>
      <c r="E1802" s="504" t="s">
        <v>272</v>
      </c>
      <c r="F1802" s="504" t="s">
        <v>745</v>
      </c>
      <c r="G1802" s="505" t="s">
        <v>2261</v>
      </c>
    </row>
    <row r="1803" spans="1:7" s="501" customFormat="1" ht="19.149999999999999" customHeight="1" x14ac:dyDescent="0.35">
      <c r="A1803" s="504" t="s">
        <v>272</v>
      </c>
      <c r="B1803" s="504" t="s">
        <v>272</v>
      </c>
      <c r="C1803" s="504" t="s">
        <v>272</v>
      </c>
      <c r="D1803" s="504" t="s">
        <v>272</v>
      </c>
      <c r="E1803" s="504" t="s">
        <v>272</v>
      </c>
      <c r="F1803" s="504" t="s">
        <v>1050</v>
      </c>
      <c r="G1803" s="505" t="s">
        <v>2262</v>
      </c>
    </row>
    <row r="1804" spans="1:7" s="501" customFormat="1" ht="19.149999999999999" customHeight="1" x14ac:dyDescent="0.35">
      <c r="A1804" s="504" t="s">
        <v>272</v>
      </c>
      <c r="B1804" s="504" t="s">
        <v>272</v>
      </c>
      <c r="C1804" s="504" t="s">
        <v>272</v>
      </c>
      <c r="D1804" s="504" t="s">
        <v>272</v>
      </c>
      <c r="E1804" s="504" t="s">
        <v>747</v>
      </c>
      <c r="F1804" s="504" t="s">
        <v>272</v>
      </c>
      <c r="G1804" s="505" t="s">
        <v>2263</v>
      </c>
    </row>
    <row r="1805" spans="1:7" s="501" customFormat="1" ht="19.149999999999999" customHeight="1" x14ac:dyDescent="0.35">
      <c r="A1805" s="504" t="s">
        <v>272</v>
      </c>
      <c r="B1805" s="504" t="s">
        <v>272</v>
      </c>
      <c r="C1805" s="504" t="s">
        <v>272</v>
      </c>
      <c r="D1805" s="504" t="s">
        <v>272</v>
      </c>
      <c r="E1805" s="504" t="s">
        <v>272</v>
      </c>
      <c r="F1805" s="504" t="s">
        <v>749</v>
      </c>
      <c r="G1805" s="505" t="s">
        <v>2263</v>
      </c>
    </row>
    <row r="1806" spans="1:7" s="501" customFormat="1" ht="19.149999999999999" customHeight="1" x14ac:dyDescent="0.35">
      <c r="A1806" s="504" t="s">
        <v>272</v>
      </c>
      <c r="B1806" s="504" t="s">
        <v>272</v>
      </c>
      <c r="C1806" s="504" t="s">
        <v>272</v>
      </c>
      <c r="D1806" s="504" t="s">
        <v>272</v>
      </c>
      <c r="E1806" s="504" t="s">
        <v>750</v>
      </c>
      <c r="F1806" s="504" t="s">
        <v>272</v>
      </c>
      <c r="G1806" s="505" t="s">
        <v>2264</v>
      </c>
    </row>
    <row r="1807" spans="1:7" s="501" customFormat="1" ht="19.149999999999999" customHeight="1" x14ac:dyDescent="0.35">
      <c r="A1807" s="504" t="s">
        <v>272</v>
      </c>
      <c r="B1807" s="504" t="s">
        <v>272</v>
      </c>
      <c r="C1807" s="504" t="s">
        <v>272</v>
      </c>
      <c r="D1807" s="504" t="s">
        <v>272</v>
      </c>
      <c r="E1807" s="504" t="s">
        <v>272</v>
      </c>
      <c r="F1807" s="504" t="s">
        <v>752</v>
      </c>
      <c r="G1807" s="505" t="s">
        <v>2265</v>
      </c>
    </row>
    <row r="1808" spans="1:7" s="501" customFormat="1" ht="19.149999999999999" customHeight="1" x14ac:dyDescent="0.35">
      <c r="A1808" s="504" t="s">
        <v>272</v>
      </c>
      <c r="B1808" s="504" t="s">
        <v>272</v>
      </c>
      <c r="C1808" s="504" t="s">
        <v>272</v>
      </c>
      <c r="D1808" s="504" t="s">
        <v>272</v>
      </c>
      <c r="E1808" s="504" t="s">
        <v>272</v>
      </c>
      <c r="F1808" s="504" t="s">
        <v>754</v>
      </c>
      <c r="G1808" s="505" t="s">
        <v>2266</v>
      </c>
    </row>
    <row r="1809" spans="1:7" s="501" customFormat="1" ht="19.149999999999999" customHeight="1" x14ac:dyDescent="0.35">
      <c r="A1809" s="504" t="s">
        <v>272</v>
      </c>
      <c r="B1809" s="504" t="s">
        <v>272</v>
      </c>
      <c r="C1809" s="504" t="s">
        <v>272</v>
      </c>
      <c r="D1809" s="504" t="s">
        <v>272</v>
      </c>
      <c r="E1809" s="504" t="s">
        <v>272</v>
      </c>
      <c r="F1809" s="504" t="s">
        <v>756</v>
      </c>
      <c r="G1809" s="505" t="s">
        <v>2267</v>
      </c>
    </row>
    <row r="1810" spans="1:7" s="501" customFormat="1" ht="19.149999999999999" customHeight="1" x14ac:dyDescent="0.35">
      <c r="A1810" s="504" t="s">
        <v>272</v>
      </c>
      <c r="B1810" s="504" t="s">
        <v>272</v>
      </c>
      <c r="C1810" s="504" t="s">
        <v>272</v>
      </c>
      <c r="D1810" s="504" t="s">
        <v>272</v>
      </c>
      <c r="E1810" s="504" t="s">
        <v>1961</v>
      </c>
      <c r="F1810" s="504" t="s">
        <v>272</v>
      </c>
      <c r="G1810" s="505" t="s">
        <v>2268</v>
      </c>
    </row>
    <row r="1811" spans="1:7" s="501" customFormat="1" ht="19.149999999999999" customHeight="1" x14ac:dyDescent="0.35">
      <c r="A1811" s="504" t="s">
        <v>272</v>
      </c>
      <c r="B1811" s="504" t="s">
        <v>272</v>
      </c>
      <c r="C1811" s="504" t="s">
        <v>272</v>
      </c>
      <c r="D1811" s="504" t="s">
        <v>272</v>
      </c>
      <c r="E1811" s="504" t="s">
        <v>272</v>
      </c>
      <c r="F1811" s="504" t="s">
        <v>1963</v>
      </c>
      <c r="G1811" s="505" t="s">
        <v>2269</v>
      </c>
    </row>
    <row r="1812" spans="1:7" s="501" customFormat="1" ht="19.149999999999999" customHeight="1" x14ac:dyDescent="0.35">
      <c r="A1812" s="504" t="s">
        <v>272</v>
      </c>
      <c r="B1812" s="504" t="s">
        <v>272</v>
      </c>
      <c r="C1812" s="504" t="s">
        <v>272</v>
      </c>
      <c r="D1812" s="504" t="s">
        <v>272</v>
      </c>
      <c r="E1812" s="504" t="s">
        <v>272</v>
      </c>
      <c r="F1812" s="504" t="s">
        <v>1965</v>
      </c>
      <c r="G1812" s="505" t="s">
        <v>2270</v>
      </c>
    </row>
    <row r="1813" spans="1:7" s="501" customFormat="1" ht="19.149999999999999" customHeight="1" x14ac:dyDescent="0.35">
      <c r="A1813" s="504" t="s">
        <v>272</v>
      </c>
      <c r="B1813" s="504" t="s">
        <v>272</v>
      </c>
      <c r="C1813" s="504" t="s">
        <v>272</v>
      </c>
      <c r="D1813" s="504" t="s">
        <v>272</v>
      </c>
      <c r="E1813" s="504" t="s">
        <v>760</v>
      </c>
      <c r="F1813" s="504" t="s">
        <v>272</v>
      </c>
      <c r="G1813" s="505" t="s">
        <v>2271</v>
      </c>
    </row>
    <row r="1814" spans="1:7" s="501" customFormat="1" ht="19.149999999999999" customHeight="1" x14ac:dyDescent="0.35">
      <c r="A1814" s="504" t="s">
        <v>272</v>
      </c>
      <c r="B1814" s="504" t="s">
        <v>272</v>
      </c>
      <c r="C1814" s="504" t="s">
        <v>272</v>
      </c>
      <c r="D1814" s="504" t="s">
        <v>272</v>
      </c>
      <c r="E1814" s="504" t="s">
        <v>272</v>
      </c>
      <c r="F1814" s="504" t="s">
        <v>762</v>
      </c>
      <c r="G1814" s="505" t="s">
        <v>2272</v>
      </c>
    </row>
    <row r="1815" spans="1:7" s="501" customFormat="1" ht="19.149999999999999" customHeight="1" x14ac:dyDescent="0.35">
      <c r="A1815" s="504" t="s">
        <v>272</v>
      </c>
      <c r="B1815" s="504" t="s">
        <v>272</v>
      </c>
      <c r="C1815" s="504" t="s">
        <v>272</v>
      </c>
      <c r="D1815" s="504" t="s">
        <v>272</v>
      </c>
      <c r="E1815" s="504" t="s">
        <v>272</v>
      </c>
      <c r="F1815" s="504" t="s">
        <v>764</v>
      </c>
      <c r="G1815" s="505" t="s">
        <v>2273</v>
      </c>
    </row>
    <row r="1816" spans="1:7" s="501" customFormat="1" ht="19.149999999999999" customHeight="1" x14ac:dyDescent="0.35">
      <c r="A1816" s="504" t="s">
        <v>272</v>
      </c>
      <c r="B1816" s="504" t="s">
        <v>272</v>
      </c>
      <c r="C1816" s="504" t="s">
        <v>272</v>
      </c>
      <c r="D1816" s="504" t="s">
        <v>272</v>
      </c>
      <c r="E1816" s="504" t="s">
        <v>844</v>
      </c>
      <c r="F1816" s="504" t="s">
        <v>272</v>
      </c>
      <c r="G1816" s="505" t="s">
        <v>2274</v>
      </c>
    </row>
    <row r="1817" spans="1:7" s="501" customFormat="1" ht="19.149999999999999" customHeight="1" x14ac:dyDescent="0.35">
      <c r="A1817" s="504" t="s">
        <v>272</v>
      </c>
      <c r="B1817" s="504" t="s">
        <v>272</v>
      </c>
      <c r="C1817" s="504" t="s">
        <v>272</v>
      </c>
      <c r="D1817" s="504" t="s">
        <v>272</v>
      </c>
      <c r="E1817" s="504" t="s">
        <v>272</v>
      </c>
      <c r="F1817" s="504" t="s">
        <v>1640</v>
      </c>
      <c r="G1817" s="505" t="s">
        <v>2275</v>
      </c>
    </row>
    <row r="1818" spans="1:7" s="501" customFormat="1" ht="19.149999999999999" customHeight="1" x14ac:dyDescent="0.35">
      <c r="A1818" s="504" t="s">
        <v>272</v>
      </c>
      <c r="B1818" s="504" t="s">
        <v>272</v>
      </c>
      <c r="C1818" s="504" t="s">
        <v>272</v>
      </c>
      <c r="D1818" s="504" t="s">
        <v>272</v>
      </c>
      <c r="E1818" s="504" t="s">
        <v>272</v>
      </c>
      <c r="F1818" s="504" t="s">
        <v>1643</v>
      </c>
      <c r="G1818" s="505" t="s">
        <v>2276</v>
      </c>
    </row>
    <row r="1819" spans="1:7" s="501" customFormat="1" ht="19.149999999999999" customHeight="1" x14ac:dyDescent="0.35">
      <c r="A1819" s="504" t="s">
        <v>272</v>
      </c>
      <c r="B1819" s="504" t="s">
        <v>272</v>
      </c>
      <c r="C1819" s="504" t="s">
        <v>272</v>
      </c>
      <c r="D1819" s="504" t="s">
        <v>272</v>
      </c>
      <c r="E1819" s="504" t="s">
        <v>272</v>
      </c>
      <c r="F1819" s="504" t="s">
        <v>846</v>
      </c>
      <c r="G1819" s="505" t="s">
        <v>2277</v>
      </c>
    </row>
    <row r="1820" spans="1:7" s="501" customFormat="1" ht="19.149999999999999" customHeight="1" x14ac:dyDescent="0.35">
      <c r="A1820" s="504" t="s">
        <v>272</v>
      </c>
      <c r="B1820" s="504" t="s">
        <v>272</v>
      </c>
      <c r="C1820" s="504" t="s">
        <v>272</v>
      </c>
      <c r="D1820" s="504" t="s">
        <v>272</v>
      </c>
      <c r="E1820" s="504" t="s">
        <v>272</v>
      </c>
      <c r="F1820" s="504" t="s">
        <v>1646</v>
      </c>
      <c r="G1820" s="505" t="s">
        <v>2226</v>
      </c>
    </row>
    <row r="1821" spans="1:7" s="501" customFormat="1" ht="19.149999999999999" customHeight="1" x14ac:dyDescent="0.35">
      <c r="A1821" s="504" t="s">
        <v>272</v>
      </c>
      <c r="B1821" s="504" t="s">
        <v>272</v>
      </c>
      <c r="C1821" s="504" t="s">
        <v>272</v>
      </c>
      <c r="D1821" s="504" t="s">
        <v>1650</v>
      </c>
      <c r="E1821" s="504" t="s">
        <v>272</v>
      </c>
      <c r="F1821" s="504" t="s">
        <v>272</v>
      </c>
      <c r="G1821" s="505" t="s">
        <v>2278</v>
      </c>
    </row>
    <row r="1822" spans="1:7" s="501" customFormat="1" ht="19.149999999999999" customHeight="1" x14ac:dyDescent="0.35">
      <c r="A1822" s="504" t="s">
        <v>272</v>
      </c>
      <c r="B1822" s="504" t="s">
        <v>272</v>
      </c>
      <c r="C1822" s="504" t="s">
        <v>272</v>
      </c>
      <c r="D1822" s="504" t="s">
        <v>272</v>
      </c>
      <c r="E1822" s="504" t="s">
        <v>727</v>
      </c>
      <c r="F1822" s="504" t="s">
        <v>272</v>
      </c>
      <c r="G1822" s="505" t="s">
        <v>2279</v>
      </c>
    </row>
    <row r="1823" spans="1:7" s="501" customFormat="1" ht="19.149999999999999" customHeight="1" x14ac:dyDescent="0.35">
      <c r="A1823" s="504" t="s">
        <v>272</v>
      </c>
      <c r="B1823" s="504" t="s">
        <v>272</v>
      </c>
      <c r="C1823" s="504" t="s">
        <v>272</v>
      </c>
      <c r="D1823" s="504" t="s">
        <v>272</v>
      </c>
      <c r="E1823" s="504" t="s">
        <v>272</v>
      </c>
      <c r="F1823" s="504" t="s">
        <v>729</v>
      </c>
      <c r="G1823" s="505" t="s">
        <v>2279</v>
      </c>
    </row>
    <row r="1824" spans="1:7" s="501" customFormat="1" ht="19.149999999999999" customHeight="1" x14ac:dyDescent="0.35">
      <c r="A1824" s="504" t="s">
        <v>272</v>
      </c>
      <c r="B1824" s="504" t="s">
        <v>272</v>
      </c>
      <c r="C1824" s="504" t="s">
        <v>272</v>
      </c>
      <c r="D1824" s="504" t="s">
        <v>272</v>
      </c>
      <c r="E1824" s="504" t="s">
        <v>733</v>
      </c>
      <c r="F1824" s="504" t="s">
        <v>272</v>
      </c>
      <c r="G1824" s="505" t="s">
        <v>2280</v>
      </c>
    </row>
    <row r="1825" spans="1:7" s="501" customFormat="1" ht="19.149999999999999" customHeight="1" x14ac:dyDescent="0.35">
      <c r="A1825" s="504" t="s">
        <v>272</v>
      </c>
      <c r="B1825" s="504" t="s">
        <v>272</v>
      </c>
      <c r="C1825" s="504" t="s">
        <v>272</v>
      </c>
      <c r="D1825" s="504" t="s">
        <v>272</v>
      </c>
      <c r="E1825" s="504" t="s">
        <v>272</v>
      </c>
      <c r="F1825" s="504" t="s">
        <v>735</v>
      </c>
      <c r="G1825" s="505" t="s">
        <v>2281</v>
      </c>
    </row>
    <row r="1826" spans="1:7" s="501" customFormat="1" ht="19.149999999999999" customHeight="1" x14ac:dyDescent="0.35">
      <c r="A1826" s="504" t="s">
        <v>272</v>
      </c>
      <c r="B1826" s="504" t="s">
        <v>272</v>
      </c>
      <c r="C1826" s="504" t="s">
        <v>272</v>
      </c>
      <c r="D1826" s="504" t="s">
        <v>272</v>
      </c>
      <c r="E1826" s="504" t="s">
        <v>272</v>
      </c>
      <c r="F1826" s="504" t="s">
        <v>743</v>
      </c>
      <c r="G1826" s="505" t="s">
        <v>2282</v>
      </c>
    </row>
    <row r="1827" spans="1:7" s="501" customFormat="1" ht="19.149999999999999" customHeight="1" x14ac:dyDescent="0.35">
      <c r="A1827" s="504" t="s">
        <v>272</v>
      </c>
      <c r="B1827" s="504" t="s">
        <v>272</v>
      </c>
      <c r="C1827" s="504" t="s">
        <v>272</v>
      </c>
      <c r="D1827" s="504" t="s">
        <v>272</v>
      </c>
      <c r="E1827" s="504" t="s">
        <v>272</v>
      </c>
      <c r="F1827" s="504" t="s">
        <v>745</v>
      </c>
      <c r="G1827" s="505" t="s">
        <v>2283</v>
      </c>
    </row>
    <row r="1828" spans="1:7" s="501" customFormat="1" ht="19.149999999999999" customHeight="1" x14ac:dyDescent="0.35">
      <c r="A1828" s="504" t="s">
        <v>272</v>
      </c>
      <c r="B1828" s="504" t="s">
        <v>272</v>
      </c>
      <c r="C1828" s="504" t="s">
        <v>272</v>
      </c>
      <c r="D1828" s="504" t="s">
        <v>272</v>
      </c>
      <c r="E1828" s="504" t="s">
        <v>272</v>
      </c>
      <c r="F1828" s="504" t="s">
        <v>1050</v>
      </c>
      <c r="G1828" s="505" t="s">
        <v>2284</v>
      </c>
    </row>
    <row r="1829" spans="1:7" s="501" customFormat="1" ht="19.149999999999999" customHeight="1" x14ac:dyDescent="0.35">
      <c r="A1829" s="504" t="s">
        <v>272</v>
      </c>
      <c r="B1829" s="504" t="s">
        <v>272</v>
      </c>
      <c r="C1829" s="504" t="s">
        <v>272</v>
      </c>
      <c r="D1829" s="504" t="s">
        <v>272</v>
      </c>
      <c r="E1829" s="504" t="s">
        <v>747</v>
      </c>
      <c r="F1829" s="504" t="s">
        <v>272</v>
      </c>
      <c r="G1829" s="505" t="s">
        <v>2285</v>
      </c>
    </row>
    <row r="1830" spans="1:7" s="501" customFormat="1" ht="19.149999999999999" customHeight="1" x14ac:dyDescent="0.35">
      <c r="A1830" s="504" t="s">
        <v>272</v>
      </c>
      <c r="B1830" s="504" t="s">
        <v>272</v>
      </c>
      <c r="C1830" s="504" t="s">
        <v>272</v>
      </c>
      <c r="D1830" s="504" t="s">
        <v>272</v>
      </c>
      <c r="E1830" s="504" t="s">
        <v>272</v>
      </c>
      <c r="F1830" s="504" t="s">
        <v>749</v>
      </c>
      <c r="G1830" s="505" t="s">
        <v>2285</v>
      </c>
    </row>
    <row r="1831" spans="1:7" s="501" customFormat="1" ht="19.149999999999999" customHeight="1" x14ac:dyDescent="0.35">
      <c r="A1831" s="504" t="s">
        <v>272</v>
      </c>
      <c r="B1831" s="504" t="s">
        <v>272</v>
      </c>
      <c r="C1831" s="504" t="s">
        <v>272</v>
      </c>
      <c r="D1831" s="504" t="s">
        <v>272</v>
      </c>
      <c r="E1831" s="504" t="s">
        <v>750</v>
      </c>
      <c r="F1831" s="504" t="s">
        <v>272</v>
      </c>
      <c r="G1831" s="505" t="s">
        <v>2286</v>
      </c>
    </row>
    <row r="1832" spans="1:7" s="501" customFormat="1" ht="19.149999999999999" customHeight="1" x14ac:dyDescent="0.35">
      <c r="A1832" s="504" t="s">
        <v>272</v>
      </c>
      <c r="B1832" s="504" t="s">
        <v>272</v>
      </c>
      <c r="C1832" s="504" t="s">
        <v>272</v>
      </c>
      <c r="D1832" s="504" t="s">
        <v>272</v>
      </c>
      <c r="E1832" s="504" t="s">
        <v>272</v>
      </c>
      <c r="F1832" s="504" t="s">
        <v>752</v>
      </c>
      <c r="G1832" s="505" t="s">
        <v>2287</v>
      </c>
    </row>
    <row r="1833" spans="1:7" s="501" customFormat="1" ht="19.149999999999999" customHeight="1" x14ac:dyDescent="0.35">
      <c r="A1833" s="504" t="s">
        <v>272</v>
      </c>
      <c r="B1833" s="504" t="s">
        <v>272</v>
      </c>
      <c r="C1833" s="504" t="s">
        <v>272</v>
      </c>
      <c r="D1833" s="504" t="s">
        <v>272</v>
      </c>
      <c r="E1833" s="504" t="s">
        <v>272</v>
      </c>
      <c r="F1833" s="504" t="s">
        <v>754</v>
      </c>
      <c r="G1833" s="505" t="s">
        <v>2288</v>
      </c>
    </row>
    <row r="1834" spans="1:7" s="501" customFormat="1" ht="19.149999999999999" customHeight="1" x14ac:dyDescent="0.35">
      <c r="A1834" s="504" t="s">
        <v>272</v>
      </c>
      <c r="B1834" s="504" t="s">
        <v>272</v>
      </c>
      <c r="C1834" s="504" t="s">
        <v>272</v>
      </c>
      <c r="D1834" s="504" t="s">
        <v>272</v>
      </c>
      <c r="E1834" s="504" t="s">
        <v>272</v>
      </c>
      <c r="F1834" s="504" t="s">
        <v>756</v>
      </c>
      <c r="G1834" s="505" t="s">
        <v>2289</v>
      </c>
    </row>
    <row r="1835" spans="1:7" s="501" customFormat="1" ht="19.149999999999999" customHeight="1" x14ac:dyDescent="0.35">
      <c r="A1835" s="504" t="s">
        <v>272</v>
      </c>
      <c r="B1835" s="504" t="s">
        <v>272</v>
      </c>
      <c r="C1835" s="504" t="s">
        <v>272</v>
      </c>
      <c r="D1835" s="504" t="s">
        <v>272</v>
      </c>
      <c r="E1835" s="504" t="s">
        <v>1961</v>
      </c>
      <c r="F1835" s="504" t="s">
        <v>272</v>
      </c>
      <c r="G1835" s="505" t="s">
        <v>2290</v>
      </c>
    </row>
    <row r="1836" spans="1:7" s="501" customFormat="1" ht="19.149999999999999" customHeight="1" x14ac:dyDescent="0.35">
      <c r="A1836" s="504" t="s">
        <v>272</v>
      </c>
      <c r="B1836" s="504" t="s">
        <v>272</v>
      </c>
      <c r="C1836" s="504" t="s">
        <v>272</v>
      </c>
      <c r="D1836" s="504" t="s">
        <v>272</v>
      </c>
      <c r="E1836" s="504" t="s">
        <v>272</v>
      </c>
      <c r="F1836" s="504" t="s">
        <v>1963</v>
      </c>
      <c r="G1836" s="505" t="s">
        <v>2291</v>
      </c>
    </row>
    <row r="1837" spans="1:7" s="501" customFormat="1" ht="19.149999999999999" customHeight="1" x14ac:dyDescent="0.35">
      <c r="A1837" s="504" t="s">
        <v>272</v>
      </c>
      <c r="B1837" s="504" t="s">
        <v>272</v>
      </c>
      <c r="C1837" s="504" t="s">
        <v>272</v>
      </c>
      <c r="D1837" s="504" t="s">
        <v>272</v>
      </c>
      <c r="E1837" s="504" t="s">
        <v>272</v>
      </c>
      <c r="F1837" s="504" t="s">
        <v>1965</v>
      </c>
      <c r="G1837" s="505" t="s">
        <v>2292</v>
      </c>
    </row>
    <row r="1838" spans="1:7" s="501" customFormat="1" ht="19.149999999999999" customHeight="1" x14ac:dyDescent="0.35">
      <c r="A1838" s="504" t="s">
        <v>272</v>
      </c>
      <c r="B1838" s="504" t="s">
        <v>272</v>
      </c>
      <c r="C1838" s="504" t="s">
        <v>272</v>
      </c>
      <c r="D1838" s="504" t="s">
        <v>272</v>
      </c>
      <c r="E1838" s="504" t="s">
        <v>760</v>
      </c>
      <c r="F1838" s="504" t="s">
        <v>272</v>
      </c>
      <c r="G1838" s="505" t="s">
        <v>2293</v>
      </c>
    </row>
    <row r="1839" spans="1:7" s="501" customFormat="1" ht="19.149999999999999" customHeight="1" x14ac:dyDescent="0.35">
      <c r="A1839" s="504" t="s">
        <v>272</v>
      </c>
      <c r="B1839" s="504" t="s">
        <v>272</v>
      </c>
      <c r="C1839" s="504" t="s">
        <v>272</v>
      </c>
      <c r="D1839" s="504" t="s">
        <v>272</v>
      </c>
      <c r="E1839" s="504" t="s">
        <v>272</v>
      </c>
      <c r="F1839" s="504" t="s">
        <v>762</v>
      </c>
      <c r="G1839" s="505" t="s">
        <v>2293</v>
      </c>
    </row>
    <row r="1840" spans="1:7" s="501" customFormat="1" ht="19.149999999999999" customHeight="1" x14ac:dyDescent="0.35">
      <c r="A1840" s="504" t="s">
        <v>272</v>
      </c>
      <c r="B1840" s="504" t="s">
        <v>272</v>
      </c>
      <c r="C1840" s="504" t="s">
        <v>272</v>
      </c>
      <c r="D1840" s="504" t="s">
        <v>272</v>
      </c>
      <c r="E1840" s="504" t="s">
        <v>774</v>
      </c>
      <c r="F1840" s="504" t="s">
        <v>272</v>
      </c>
      <c r="G1840" s="505" t="s">
        <v>2294</v>
      </c>
    </row>
    <row r="1841" spans="1:7" s="501" customFormat="1" ht="19.149999999999999" customHeight="1" x14ac:dyDescent="0.35">
      <c r="A1841" s="504" t="s">
        <v>272</v>
      </c>
      <c r="B1841" s="504" t="s">
        <v>272</v>
      </c>
      <c r="C1841" s="504" t="s">
        <v>272</v>
      </c>
      <c r="D1841" s="504" t="s">
        <v>272</v>
      </c>
      <c r="E1841" s="504" t="s">
        <v>272</v>
      </c>
      <c r="F1841" s="504" t="s">
        <v>776</v>
      </c>
      <c r="G1841" s="505" t="s">
        <v>2294</v>
      </c>
    </row>
    <row r="1842" spans="1:7" s="501" customFormat="1" ht="19.149999999999999" customHeight="1" x14ac:dyDescent="0.35">
      <c r="A1842" s="504" t="s">
        <v>272</v>
      </c>
      <c r="B1842" s="504" t="s">
        <v>272</v>
      </c>
      <c r="C1842" s="504" t="s">
        <v>272</v>
      </c>
      <c r="D1842" s="504" t="s">
        <v>272</v>
      </c>
      <c r="E1842" s="504" t="s">
        <v>782</v>
      </c>
      <c r="F1842" s="504" t="s">
        <v>272</v>
      </c>
      <c r="G1842" s="505" t="s">
        <v>2295</v>
      </c>
    </row>
    <row r="1843" spans="1:7" s="501" customFormat="1" ht="19.149999999999999" customHeight="1" x14ac:dyDescent="0.35">
      <c r="A1843" s="504" t="s">
        <v>272</v>
      </c>
      <c r="B1843" s="504" t="s">
        <v>272</v>
      </c>
      <c r="C1843" s="504" t="s">
        <v>272</v>
      </c>
      <c r="D1843" s="504" t="s">
        <v>272</v>
      </c>
      <c r="E1843" s="504" t="s">
        <v>272</v>
      </c>
      <c r="F1843" s="504" t="s">
        <v>790</v>
      </c>
      <c r="G1843" s="505" t="s">
        <v>2296</v>
      </c>
    </row>
    <row r="1844" spans="1:7" s="501" customFormat="1" ht="19.149999999999999" customHeight="1" x14ac:dyDescent="0.35">
      <c r="A1844" s="504" t="s">
        <v>272</v>
      </c>
      <c r="B1844" s="504" t="s">
        <v>272</v>
      </c>
      <c r="C1844" s="504" t="s">
        <v>272</v>
      </c>
      <c r="D1844" s="504" t="s">
        <v>272</v>
      </c>
      <c r="E1844" s="504" t="s">
        <v>272</v>
      </c>
      <c r="F1844" s="504" t="s">
        <v>792</v>
      </c>
      <c r="G1844" s="505" t="s">
        <v>2297</v>
      </c>
    </row>
    <row r="1845" spans="1:7" s="501" customFormat="1" ht="19.149999999999999" customHeight="1" x14ac:dyDescent="0.35">
      <c r="A1845" s="504" t="s">
        <v>272</v>
      </c>
      <c r="B1845" s="504" t="s">
        <v>272</v>
      </c>
      <c r="C1845" s="504" t="s">
        <v>272</v>
      </c>
      <c r="D1845" s="504" t="s">
        <v>272</v>
      </c>
      <c r="E1845" s="504" t="s">
        <v>794</v>
      </c>
      <c r="F1845" s="504" t="s">
        <v>272</v>
      </c>
      <c r="G1845" s="505" t="s">
        <v>2298</v>
      </c>
    </row>
    <row r="1846" spans="1:7" s="501" customFormat="1" ht="19.149999999999999" customHeight="1" x14ac:dyDescent="0.35">
      <c r="A1846" s="504" t="s">
        <v>272</v>
      </c>
      <c r="B1846" s="504" t="s">
        <v>272</v>
      </c>
      <c r="C1846" s="504" t="s">
        <v>272</v>
      </c>
      <c r="D1846" s="504" t="s">
        <v>272</v>
      </c>
      <c r="E1846" s="504" t="s">
        <v>272</v>
      </c>
      <c r="F1846" s="504" t="s">
        <v>853</v>
      </c>
      <c r="G1846" s="505" t="s">
        <v>2299</v>
      </c>
    </row>
    <row r="1847" spans="1:7" s="501" customFormat="1" ht="19.149999999999999" customHeight="1" x14ac:dyDescent="0.35">
      <c r="A1847" s="504" t="s">
        <v>272</v>
      </c>
      <c r="B1847" s="504" t="s">
        <v>272</v>
      </c>
      <c r="C1847" s="504" t="s">
        <v>272</v>
      </c>
      <c r="D1847" s="504" t="s">
        <v>272</v>
      </c>
      <c r="E1847" s="504" t="s">
        <v>272</v>
      </c>
      <c r="F1847" s="504" t="s">
        <v>1080</v>
      </c>
      <c r="G1847" s="505" t="s">
        <v>2300</v>
      </c>
    </row>
    <row r="1848" spans="1:7" s="501" customFormat="1" ht="19.149999999999999" customHeight="1" x14ac:dyDescent="0.35">
      <c r="A1848" s="504" t="s">
        <v>272</v>
      </c>
      <c r="B1848" s="504" t="s">
        <v>272</v>
      </c>
      <c r="C1848" s="504" t="s">
        <v>272</v>
      </c>
      <c r="D1848" s="504" t="s">
        <v>272</v>
      </c>
      <c r="E1848" s="504" t="s">
        <v>272</v>
      </c>
      <c r="F1848" s="504" t="s">
        <v>796</v>
      </c>
      <c r="G1848" s="505" t="s">
        <v>2301</v>
      </c>
    </row>
    <row r="1849" spans="1:7" s="501" customFormat="1" ht="19.149999999999999" customHeight="1" x14ac:dyDescent="0.35">
      <c r="A1849" s="504" t="s">
        <v>272</v>
      </c>
      <c r="B1849" s="504" t="s">
        <v>272</v>
      </c>
      <c r="C1849" s="504" t="s">
        <v>272</v>
      </c>
      <c r="D1849" s="504" t="s">
        <v>272</v>
      </c>
      <c r="E1849" s="504" t="s">
        <v>272</v>
      </c>
      <c r="F1849" s="504" t="s">
        <v>798</v>
      </c>
      <c r="G1849" s="505" t="s">
        <v>2302</v>
      </c>
    </row>
    <row r="1850" spans="1:7" s="501" customFormat="1" ht="19.149999999999999" customHeight="1" x14ac:dyDescent="0.35">
      <c r="A1850" s="504" t="s">
        <v>272</v>
      </c>
      <c r="B1850" s="504" t="s">
        <v>272</v>
      </c>
      <c r="C1850" s="504" t="s">
        <v>272</v>
      </c>
      <c r="D1850" s="504" t="s">
        <v>272</v>
      </c>
      <c r="E1850" s="504" t="s">
        <v>897</v>
      </c>
      <c r="F1850" s="504" t="s">
        <v>272</v>
      </c>
      <c r="G1850" s="505" t="s">
        <v>2303</v>
      </c>
    </row>
    <row r="1851" spans="1:7" s="501" customFormat="1" ht="19.149999999999999" customHeight="1" x14ac:dyDescent="0.35">
      <c r="A1851" s="504" t="s">
        <v>272</v>
      </c>
      <c r="B1851" s="504" t="s">
        <v>272</v>
      </c>
      <c r="C1851" s="504" t="s">
        <v>272</v>
      </c>
      <c r="D1851" s="504" t="s">
        <v>272</v>
      </c>
      <c r="E1851" s="504" t="s">
        <v>272</v>
      </c>
      <c r="F1851" s="504" t="s">
        <v>1085</v>
      </c>
      <c r="G1851" s="505" t="s">
        <v>2304</v>
      </c>
    </row>
    <row r="1852" spans="1:7" s="501" customFormat="1" ht="19.149999999999999" customHeight="1" x14ac:dyDescent="0.35">
      <c r="A1852" s="504" t="s">
        <v>272</v>
      </c>
      <c r="B1852" s="504" t="s">
        <v>272</v>
      </c>
      <c r="C1852" s="504" t="s">
        <v>272</v>
      </c>
      <c r="D1852" s="504" t="s">
        <v>272</v>
      </c>
      <c r="E1852" s="504" t="s">
        <v>272</v>
      </c>
      <c r="F1852" s="504" t="s">
        <v>973</v>
      </c>
      <c r="G1852" s="505" t="s">
        <v>2305</v>
      </c>
    </row>
    <row r="1853" spans="1:7" s="501" customFormat="1" ht="19.149999999999999" customHeight="1" x14ac:dyDescent="0.35">
      <c r="A1853" s="504" t="s">
        <v>272</v>
      </c>
      <c r="B1853" s="504" t="s">
        <v>272</v>
      </c>
      <c r="C1853" s="504" t="s">
        <v>272</v>
      </c>
      <c r="D1853" s="504" t="s">
        <v>272</v>
      </c>
      <c r="E1853" s="504" t="s">
        <v>272</v>
      </c>
      <c r="F1853" s="504" t="s">
        <v>1088</v>
      </c>
      <c r="G1853" s="505" t="s">
        <v>2306</v>
      </c>
    </row>
    <row r="1854" spans="1:7" s="501" customFormat="1" ht="19.149999999999999" customHeight="1" x14ac:dyDescent="0.35">
      <c r="A1854" s="504" t="s">
        <v>272</v>
      </c>
      <c r="B1854" s="504" t="s">
        <v>272</v>
      </c>
      <c r="C1854" s="504" t="s">
        <v>272</v>
      </c>
      <c r="D1854" s="504" t="s">
        <v>272</v>
      </c>
      <c r="E1854" s="504" t="s">
        <v>272</v>
      </c>
      <c r="F1854" s="504" t="s">
        <v>899</v>
      </c>
      <c r="G1854" s="505" t="s">
        <v>2307</v>
      </c>
    </row>
    <row r="1855" spans="1:7" s="501" customFormat="1" ht="19.149999999999999" customHeight="1" x14ac:dyDescent="0.35">
      <c r="A1855" s="504" t="s">
        <v>272</v>
      </c>
      <c r="B1855" s="504" t="s">
        <v>272</v>
      </c>
      <c r="C1855" s="504" t="s">
        <v>272</v>
      </c>
      <c r="D1855" s="504" t="s">
        <v>272</v>
      </c>
      <c r="E1855" s="504" t="s">
        <v>806</v>
      </c>
      <c r="F1855" s="504" t="s">
        <v>272</v>
      </c>
      <c r="G1855" s="505" t="s">
        <v>2308</v>
      </c>
    </row>
    <row r="1856" spans="1:7" s="501" customFormat="1" ht="19.149999999999999" customHeight="1" x14ac:dyDescent="0.35">
      <c r="A1856" s="504" t="s">
        <v>272</v>
      </c>
      <c r="B1856" s="504" t="s">
        <v>272</v>
      </c>
      <c r="C1856" s="504" t="s">
        <v>272</v>
      </c>
      <c r="D1856" s="504" t="s">
        <v>272</v>
      </c>
      <c r="E1856" s="504" t="s">
        <v>272</v>
      </c>
      <c r="F1856" s="504" t="s">
        <v>812</v>
      </c>
      <c r="G1856" s="505" t="s">
        <v>2308</v>
      </c>
    </row>
    <row r="1857" spans="1:7" s="501" customFormat="1" ht="19.149999999999999" customHeight="1" x14ac:dyDescent="0.35">
      <c r="A1857" s="504" t="s">
        <v>272</v>
      </c>
      <c r="B1857" s="504" t="s">
        <v>272</v>
      </c>
      <c r="C1857" s="504" t="s">
        <v>272</v>
      </c>
      <c r="D1857" s="504" t="s">
        <v>272</v>
      </c>
      <c r="E1857" s="504" t="s">
        <v>826</v>
      </c>
      <c r="F1857" s="504" t="s">
        <v>272</v>
      </c>
      <c r="G1857" s="505" t="s">
        <v>2309</v>
      </c>
    </row>
    <row r="1858" spans="1:7" s="501" customFormat="1" ht="19.149999999999999" customHeight="1" x14ac:dyDescent="0.35">
      <c r="A1858" s="504" t="s">
        <v>272</v>
      </c>
      <c r="B1858" s="504" t="s">
        <v>272</v>
      </c>
      <c r="C1858" s="504" t="s">
        <v>272</v>
      </c>
      <c r="D1858" s="504" t="s">
        <v>272</v>
      </c>
      <c r="E1858" s="504" t="s">
        <v>272</v>
      </c>
      <c r="F1858" s="504" t="s">
        <v>830</v>
      </c>
      <c r="G1858" s="505" t="s">
        <v>2310</v>
      </c>
    </row>
    <row r="1859" spans="1:7" s="501" customFormat="1" ht="19.149999999999999" customHeight="1" x14ac:dyDescent="0.35">
      <c r="A1859" s="504" t="s">
        <v>272</v>
      </c>
      <c r="B1859" s="504" t="s">
        <v>272</v>
      </c>
      <c r="C1859" s="504" t="s">
        <v>272</v>
      </c>
      <c r="D1859" s="504" t="s">
        <v>272</v>
      </c>
      <c r="E1859" s="504" t="s">
        <v>272</v>
      </c>
      <c r="F1859" s="504" t="s">
        <v>832</v>
      </c>
      <c r="G1859" s="505" t="s">
        <v>2311</v>
      </c>
    </row>
    <row r="1860" spans="1:7" s="501" customFormat="1" ht="19.149999999999999" customHeight="1" x14ac:dyDescent="0.35">
      <c r="A1860" s="504" t="s">
        <v>272</v>
      </c>
      <c r="B1860" s="504" t="s">
        <v>272</v>
      </c>
      <c r="C1860" s="504" t="s">
        <v>272</v>
      </c>
      <c r="D1860" s="504" t="s">
        <v>272</v>
      </c>
      <c r="E1860" s="504" t="s">
        <v>834</v>
      </c>
      <c r="F1860" s="504" t="s">
        <v>272</v>
      </c>
      <c r="G1860" s="505" t="s">
        <v>2312</v>
      </c>
    </row>
    <row r="1861" spans="1:7" s="501" customFormat="1" ht="19.149999999999999" customHeight="1" x14ac:dyDescent="0.35">
      <c r="A1861" s="504" t="s">
        <v>272</v>
      </c>
      <c r="B1861" s="504" t="s">
        <v>272</v>
      </c>
      <c r="C1861" s="504" t="s">
        <v>272</v>
      </c>
      <c r="D1861" s="504" t="s">
        <v>272</v>
      </c>
      <c r="E1861" s="504" t="s">
        <v>272</v>
      </c>
      <c r="F1861" s="504" t="s">
        <v>840</v>
      </c>
      <c r="G1861" s="505" t="s">
        <v>2313</v>
      </c>
    </row>
    <row r="1862" spans="1:7" s="501" customFormat="1" ht="19.149999999999999" customHeight="1" x14ac:dyDescent="0.35">
      <c r="A1862" s="504" t="s">
        <v>272</v>
      </c>
      <c r="B1862" s="504" t="s">
        <v>272</v>
      </c>
      <c r="C1862" s="504" t="s">
        <v>272</v>
      </c>
      <c r="D1862" s="504" t="s">
        <v>272</v>
      </c>
      <c r="E1862" s="504" t="s">
        <v>272</v>
      </c>
      <c r="F1862" s="504" t="s">
        <v>842</v>
      </c>
      <c r="G1862" s="505" t="s">
        <v>2314</v>
      </c>
    </row>
    <row r="1863" spans="1:7" s="501" customFormat="1" ht="19.149999999999999" customHeight="1" x14ac:dyDescent="0.35">
      <c r="A1863" s="504" t="s">
        <v>272</v>
      </c>
      <c r="B1863" s="504" t="s">
        <v>272</v>
      </c>
      <c r="C1863" s="504" t="s">
        <v>272</v>
      </c>
      <c r="D1863" s="504" t="s">
        <v>272</v>
      </c>
      <c r="E1863" s="504" t="s">
        <v>844</v>
      </c>
      <c r="F1863" s="504" t="s">
        <v>272</v>
      </c>
      <c r="G1863" s="505" t="s">
        <v>1397</v>
      </c>
    </row>
    <row r="1864" spans="1:7" s="501" customFormat="1" ht="19.149999999999999" customHeight="1" x14ac:dyDescent="0.35">
      <c r="A1864" s="504" t="s">
        <v>272</v>
      </c>
      <c r="B1864" s="504" t="s">
        <v>272</v>
      </c>
      <c r="C1864" s="504" t="s">
        <v>272</v>
      </c>
      <c r="D1864" s="504" t="s">
        <v>272</v>
      </c>
      <c r="E1864" s="504" t="s">
        <v>272</v>
      </c>
      <c r="F1864" s="504" t="s">
        <v>846</v>
      </c>
      <c r="G1864" s="505" t="s">
        <v>1397</v>
      </c>
    </row>
    <row r="1865" spans="1:7" s="501" customFormat="1" ht="19.149999999999999" customHeight="1" x14ac:dyDescent="0.35">
      <c r="A1865" s="504" t="s">
        <v>272</v>
      </c>
      <c r="B1865" s="504" t="s">
        <v>272</v>
      </c>
      <c r="C1865" s="504" t="s">
        <v>272</v>
      </c>
      <c r="D1865" s="504" t="s">
        <v>1813</v>
      </c>
      <c r="E1865" s="504" t="s">
        <v>272</v>
      </c>
      <c r="F1865" s="504" t="s">
        <v>272</v>
      </c>
      <c r="G1865" s="505" t="s">
        <v>2315</v>
      </c>
    </row>
    <row r="1866" spans="1:7" s="501" customFormat="1" ht="19.149999999999999" customHeight="1" x14ac:dyDescent="0.35">
      <c r="A1866" s="504" t="s">
        <v>272</v>
      </c>
      <c r="B1866" s="504" t="s">
        <v>272</v>
      </c>
      <c r="C1866" s="504" t="s">
        <v>272</v>
      </c>
      <c r="D1866" s="504" t="s">
        <v>272</v>
      </c>
      <c r="E1866" s="504" t="s">
        <v>733</v>
      </c>
      <c r="F1866" s="504" t="s">
        <v>272</v>
      </c>
      <c r="G1866" s="505" t="s">
        <v>2316</v>
      </c>
    </row>
    <row r="1867" spans="1:7" s="501" customFormat="1" ht="19.149999999999999" customHeight="1" x14ac:dyDescent="0.35">
      <c r="A1867" s="504" t="s">
        <v>272</v>
      </c>
      <c r="B1867" s="504" t="s">
        <v>272</v>
      </c>
      <c r="C1867" s="504" t="s">
        <v>272</v>
      </c>
      <c r="D1867" s="504" t="s">
        <v>272</v>
      </c>
      <c r="E1867" s="504" t="s">
        <v>272</v>
      </c>
      <c r="F1867" s="504" t="s">
        <v>1050</v>
      </c>
      <c r="G1867" s="505" t="s">
        <v>2316</v>
      </c>
    </row>
    <row r="1868" spans="1:7" s="501" customFormat="1" ht="19.149999999999999" customHeight="1" x14ac:dyDescent="0.35">
      <c r="A1868" s="504" t="s">
        <v>272</v>
      </c>
      <c r="B1868" s="504" t="s">
        <v>272</v>
      </c>
      <c r="C1868" s="504" t="s">
        <v>272</v>
      </c>
      <c r="D1868" s="504" t="s">
        <v>272</v>
      </c>
      <c r="E1868" s="504" t="s">
        <v>1961</v>
      </c>
      <c r="F1868" s="504" t="s">
        <v>272</v>
      </c>
      <c r="G1868" s="505" t="s">
        <v>2317</v>
      </c>
    </row>
    <row r="1869" spans="1:7" s="501" customFormat="1" ht="19.149999999999999" customHeight="1" x14ac:dyDescent="0.35">
      <c r="A1869" s="504" t="s">
        <v>272</v>
      </c>
      <c r="B1869" s="504" t="s">
        <v>272</v>
      </c>
      <c r="C1869" s="504" t="s">
        <v>272</v>
      </c>
      <c r="D1869" s="504" t="s">
        <v>272</v>
      </c>
      <c r="E1869" s="504" t="s">
        <v>272</v>
      </c>
      <c r="F1869" s="504" t="s">
        <v>1963</v>
      </c>
      <c r="G1869" s="505" t="s">
        <v>2318</v>
      </c>
    </row>
    <row r="1870" spans="1:7" s="501" customFormat="1" ht="19.149999999999999" customHeight="1" x14ac:dyDescent="0.35">
      <c r="A1870" s="504" t="s">
        <v>272</v>
      </c>
      <c r="B1870" s="504" t="s">
        <v>272</v>
      </c>
      <c r="C1870" s="504" t="s">
        <v>272</v>
      </c>
      <c r="D1870" s="504" t="s">
        <v>272</v>
      </c>
      <c r="E1870" s="504" t="s">
        <v>272</v>
      </c>
      <c r="F1870" s="504" t="s">
        <v>1965</v>
      </c>
      <c r="G1870" s="505" t="s">
        <v>2319</v>
      </c>
    </row>
    <row r="1871" spans="1:7" s="501" customFormat="1" ht="19.149999999999999" customHeight="1" x14ac:dyDescent="0.35">
      <c r="A1871" s="504" t="s">
        <v>272</v>
      </c>
      <c r="B1871" s="504" t="s">
        <v>272</v>
      </c>
      <c r="C1871" s="504" t="s">
        <v>272</v>
      </c>
      <c r="D1871" s="504" t="s">
        <v>272</v>
      </c>
      <c r="E1871" s="504" t="s">
        <v>760</v>
      </c>
      <c r="F1871" s="504" t="s">
        <v>272</v>
      </c>
      <c r="G1871" s="505" t="s">
        <v>2320</v>
      </c>
    </row>
    <row r="1872" spans="1:7" s="501" customFormat="1" ht="19.149999999999999" customHeight="1" x14ac:dyDescent="0.35">
      <c r="A1872" s="504" t="s">
        <v>272</v>
      </c>
      <c r="B1872" s="504" t="s">
        <v>272</v>
      </c>
      <c r="C1872" s="504" t="s">
        <v>272</v>
      </c>
      <c r="D1872" s="504" t="s">
        <v>272</v>
      </c>
      <c r="E1872" s="504" t="s">
        <v>272</v>
      </c>
      <c r="F1872" s="504" t="s">
        <v>762</v>
      </c>
      <c r="G1872" s="505" t="s">
        <v>2321</v>
      </c>
    </row>
    <row r="1873" spans="1:7" s="501" customFormat="1" ht="19.149999999999999" customHeight="1" x14ac:dyDescent="0.35">
      <c r="A1873" s="504" t="s">
        <v>272</v>
      </c>
      <c r="B1873" s="504" t="s">
        <v>272</v>
      </c>
      <c r="C1873" s="504" t="s">
        <v>272</v>
      </c>
      <c r="D1873" s="504" t="s">
        <v>272</v>
      </c>
      <c r="E1873" s="504" t="s">
        <v>272</v>
      </c>
      <c r="F1873" s="504" t="s">
        <v>764</v>
      </c>
      <c r="G1873" s="505" t="s">
        <v>1332</v>
      </c>
    </row>
    <row r="1874" spans="1:7" s="501" customFormat="1" ht="19.149999999999999" customHeight="1" x14ac:dyDescent="0.35">
      <c r="A1874" s="504" t="s">
        <v>272</v>
      </c>
      <c r="B1874" s="504" t="s">
        <v>272</v>
      </c>
      <c r="C1874" s="504" t="s">
        <v>272</v>
      </c>
      <c r="D1874" s="504" t="s">
        <v>272</v>
      </c>
      <c r="E1874" s="504" t="s">
        <v>774</v>
      </c>
      <c r="F1874" s="504" t="s">
        <v>272</v>
      </c>
      <c r="G1874" s="505" t="s">
        <v>2322</v>
      </c>
    </row>
    <row r="1875" spans="1:7" s="501" customFormat="1" ht="19.149999999999999" customHeight="1" x14ac:dyDescent="0.35">
      <c r="A1875" s="504" t="s">
        <v>272</v>
      </c>
      <c r="B1875" s="504" t="s">
        <v>272</v>
      </c>
      <c r="C1875" s="504" t="s">
        <v>272</v>
      </c>
      <c r="D1875" s="504" t="s">
        <v>272</v>
      </c>
      <c r="E1875" s="504" t="s">
        <v>272</v>
      </c>
      <c r="F1875" s="504" t="s">
        <v>776</v>
      </c>
      <c r="G1875" s="505" t="s">
        <v>2322</v>
      </c>
    </row>
    <row r="1876" spans="1:7" s="501" customFormat="1" ht="19.149999999999999" customHeight="1" x14ac:dyDescent="0.35">
      <c r="A1876" s="504" t="s">
        <v>272</v>
      </c>
      <c r="B1876" s="504" t="s">
        <v>272</v>
      </c>
      <c r="C1876" s="504" t="s">
        <v>272</v>
      </c>
      <c r="D1876" s="504" t="s">
        <v>272</v>
      </c>
      <c r="E1876" s="504" t="s">
        <v>782</v>
      </c>
      <c r="F1876" s="504" t="s">
        <v>272</v>
      </c>
      <c r="G1876" s="505" t="s">
        <v>2323</v>
      </c>
    </row>
    <row r="1877" spans="1:7" s="501" customFormat="1" ht="19.149999999999999" customHeight="1" x14ac:dyDescent="0.35">
      <c r="A1877" s="504" t="s">
        <v>272</v>
      </c>
      <c r="B1877" s="504" t="s">
        <v>272</v>
      </c>
      <c r="C1877" s="504" t="s">
        <v>272</v>
      </c>
      <c r="D1877" s="504" t="s">
        <v>272</v>
      </c>
      <c r="E1877" s="504" t="s">
        <v>272</v>
      </c>
      <c r="F1877" s="504" t="s">
        <v>792</v>
      </c>
      <c r="G1877" s="505" t="s">
        <v>2323</v>
      </c>
    </row>
    <row r="1878" spans="1:7" s="501" customFormat="1" ht="19.149999999999999" customHeight="1" x14ac:dyDescent="0.35">
      <c r="A1878" s="504" t="s">
        <v>272</v>
      </c>
      <c r="B1878" s="504" t="s">
        <v>272</v>
      </c>
      <c r="C1878" s="504" t="s">
        <v>272</v>
      </c>
      <c r="D1878" s="504" t="s">
        <v>272</v>
      </c>
      <c r="E1878" s="504" t="s">
        <v>794</v>
      </c>
      <c r="F1878" s="504" t="s">
        <v>272</v>
      </c>
      <c r="G1878" s="505" t="s">
        <v>2324</v>
      </c>
    </row>
    <row r="1879" spans="1:7" s="501" customFormat="1" ht="19.149999999999999" customHeight="1" x14ac:dyDescent="0.35">
      <c r="A1879" s="504" t="s">
        <v>272</v>
      </c>
      <c r="B1879" s="504" t="s">
        <v>272</v>
      </c>
      <c r="C1879" s="504" t="s">
        <v>272</v>
      </c>
      <c r="D1879" s="504" t="s">
        <v>272</v>
      </c>
      <c r="E1879" s="504" t="s">
        <v>272</v>
      </c>
      <c r="F1879" s="504" t="s">
        <v>796</v>
      </c>
      <c r="G1879" s="505" t="s">
        <v>2325</v>
      </c>
    </row>
    <row r="1880" spans="1:7" s="501" customFormat="1" ht="19.149999999999999" customHeight="1" x14ac:dyDescent="0.35">
      <c r="A1880" s="504" t="s">
        <v>272</v>
      </c>
      <c r="B1880" s="504" t="s">
        <v>272</v>
      </c>
      <c r="C1880" s="504" t="s">
        <v>272</v>
      </c>
      <c r="D1880" s="504" t="s">
        <v>272</v>
      </c>
      <c r="E1880" s="504" t="s">
        <v>272</v>
      </c>
      <c r="F1880" s="504" t="s">
        <v>798</v>
      </c>
      <c r="G1880" s="505" t="s">
        <v>2326</v>
      </c>
    </row>
    <row r="1881" spans="1:7" s="501" customFormat="1" ht="19.149999999999999" customHeight="1" x14ac:dyDescent="0.35">
      <c r="A1881" s="504" t="s">
        <v>272</v>
      </c>
      <c r="B1881" s="504" t="s">
        <v>272</v>
      </c>
      <c r="C1881" s="504" t="s">
        <v>272</v>
      </c>
      <c r="D1881" s="504" t="s">
        <v>272</v>
      </c>
      <c r="E1881" s="504" t="s">
        <v>826</v>
      </c>
      <c r="F1881" s="504" t="s">
        <v>272</v>
      </c>
      <c r="G1881" s="505" t="s">
        <v>2327</v>
      </c>
    </row>
    <row r="1882" spans="1:7" s="501" customFormat="1" ht="19.149999999999999" customHeight="1" x14ac:dyDescent="0.35">
      <c r="A1882" s="504" t="s">
        <v>272</v>
      </c>
      <c r="B1882" s="504" t="s">
        <v>272</v>
      </c>
      <c r="C1882" s="504" t="s">
        <v>272</v>
      </c>
      <c r="D1882" s="504" t="s">
        <v>272</v>
      </c>
      <c r="E1882" s="504" t="s">
        <v>272</v>
      </c>
      <c r="F1882" s="504" t="s">
        <v>830</v>
      </c>
      <c r="G1882" s="505" t="s">
        <v>2328</v>
      </c>
    </row>
    <row r="1883" spans="1:7" s="501" customFormat="1" ht="19.149999999999999" customHeight="1" x14ac:dyDescent="0.35">
      <c r="A1883" s="504" t="s">
        <v>272</v>
      </c>
      <c r="B1883" s="504" t="s">
        <v>272</v>
      </c>
      <c r="C1883" s="504" t="s">
        <v>272</v>
      </c>
      <c r="D1883" s="504" t="s">
        <v>272</v>
      </c>
      <c r="E1883" s="504" t="s">
        <v>272</v>
      </c>
      <c r="F1883" s="504" t="s">
        <v>832</v>
      </c>
      <c r="G1883" s="505" t="s">
        <v>2329</v>
      </c>
    </row>
    <row r="1884" spans="1:7" s="501" customFormat="1" ht="19.149999999999999" customHeight="1" x14ac:dyDescent="0.35">
      <c r="A1884" s="504" t="s">
        <v>272</v>
      </c>
      <c r="B1884" s="504" t="s">
        <v>272</v>
      </c>
      <c r="C1884" s="504" t="s">
        <v>1406</v>
      </c>
      <c r="D1884" s="504" t="s">
        <v>272</v>
      </c>
      <c r="E1884" s="504" t="s">
        <v>272</v>
      </c>
      <c r="F1884" s="504" t="s">
        <v>272</v>
      </c>
      <c r="G1884" s="505" t="s">
        <v>2330</v>
      </c>
    </row>
    <row r="1885" spans="1:7" s="501" customFormat="1" ht="19.149999999999999" customHeight="1" x14ac:dyDescent="0.35">
      <c r="A1885" s="504" t="s">
        <v>272</v>
      </c>
      <c r="B1885" s="504" t="s">
        <v>272</v>
      </c>
      <c r="C1885" s="504" t="s">
        <v>272</v>
      </c>
      <c r="D1885" s="504" t="s">
        <v>2331</v>
      </c>
      <c r="E1885" s="504" t="s">
        <v>272</v>
      </c>
      <c r="F1885" s="504" t="s">
        <v>272</v>
      </c>
      <c r="G1885" s="505" t="s">
        <v>2332</v>
      </c>
    </row>
    <row r="1886" spans="1:7" s="501" customFormat="1" ht="19.149999999999999" customHeight="1" x14ac:dyDescent="0.35">
      <c r="A1886" s="504" t="s">
        <v>272</v>
      </c>
      <c r="B1886" s="504" t="s">
        <v>272</v>
      </c>
      <c r="C1886" s="504" t="s">
        <v>272</v>
      </c>
      <c r="D1886" s="504" t="s">
        <v>272</v>
      </c>
      <c r="E1886" s="504" t="s">
        <v>760</v>
      </c>
      <c r="F1886" s="504" t="s">
        <v>272</v>
      </c>
      <c r="G1886" s="505" t="s">
        <v>2333</v>
      </c>
    </row>
    <row r="1887" spans="1:7" s="501" customFormat="1" ht="19.149999999999999" customHeight="1" x14ac:dyDescent="0.35">
      <c r="A1887" s="504" t="s">
        <v>272</v>
      </c>
      <c r="B1887" s="504" t="s">
        <v>272</v>
      </c>
      <c r="C1887" s="504" t="s">
        <v>272</v>
      </c>
      <c r="D1887" s="504" t="s">
        <v>272</v>
      </c>
      <c r="E1887" s="504" t="s">
        <v>272</v>
      </c>
      <c r="F1887" s="504" t="s">
        <v>762</v>
      </c>
      <c r="G1887" s="505" t="s">
        <v>2333</v>
      </c>
    </row>
    <row r="1888" spans="1:7" s="501" customFormat="1" ht="19.149999999999999" customHeight="1" x14ac:dyDescent="0.35">
      <c r="A1888" s="504" t="s">
        <v>272</v>
      </c>
      <c r="B1888" s="504" t="s">
        <v>272</v>
      </c>
      <c r="C1888" s="504" t="s">
        <v>272</v>
      </c>
      <c r="D1888" s="504" t="s">
        <v>272</v>
      </c>
      <c r="E1888" s="504" t="s">
        <v>794</v>
      </c>
      <c r="F1888" s="504" t="s">
        <v>272</v>
      </c>
      <c r="G1888" s="505" t="s">
        <v>2094</v>
      </c>
    </row>
    <row r="1889" spans="1:7" s="501" customFormat="1" ht="19.149999999999999" customHeight="1" x14ac:dyDescent="0.35">
      <c r="A1889" s="504" t="s">
        <v>272</v>
      </c>
      <c r="B1889" s="504" t="s">
        <v>272</v>
      </c>
      <c r="C1889" s="504" t="s">
        <v>272</v>
      </c>
      <c r="D1889" s="504" t="s">
        <v>272</v>
      </c>
      <c r="E1889" s="504" t="s">
        <v>272</v>
      </c>
      <c r="F1889" s="504" t="s">
        <v>798</v>
      </c>
      <c r="G1889" s="505" t="s">
        <v>2094</v>
      </c>
    </row>
    <row r="1890" spans="1:7" s="501" customFormat="1" ht="19.149999999999999" customHeight="1" x14ac:dyDescent="0.35">
      <c r="A1890" s="504" t="s">
        <v>272</v>
      </c>
      <c r="B1890" s="504" t="s">
        <v>272</v>
      </c>
      <c r="C1890" s="504" t="s">
        <v>272</v>
      </c>
      <c r="D1890" s="504" t="s">
        <v>272</v>
      </c>
      <c r="E1890" s="504" t="s">
        <v>800</v>
      </c>
      <c r="F1890" s="504" t="s">
        <v>272</v>
      </c>
      <c r="G1890" s="505" t="s">
        <v>2219</v>
      </c>
    </row>
    <row r="1891" spans="1:7" s="501" customFormat="1" ht="19.149999999999999" customHeight="1" x14ac:dyDescent="0.35">
      <c r="A1891" s="504" t="s">
        <v>272</v>
      </c>
      <c r="B1891" s="504" t="s">
        <v>272</v>
      </c>
      <c r="C1891" s="504" t="s">
        <v>272</v>
      </c>
      <c r="D1891" s="504" t="s">
        <v>272</v>
      </c>
      <c r="E1891" s="504" t="s">
        <v>272</v>
      </c>
      <c r="F1891" s="504" t="s">
        <v>804</v>
      </c>
      <c r="G1891" s="505" t="s">
        <v>2219</v>
      </c>
    </row>
    <row r="1892" spans="1:7" s="501" customFormat="1" ht="19.149999999999999" customHeight="1" x14ac:dyDescent="0.35">
      <c r="A1892" s="504" t="s">
        <v>272</v>
      </c>
      <c r="B1892" s="504" t="s">
        <v>272</v>
      </c>
      <c r="C1892" s="504" t="s">
        <v>272</v>
      </c>
      <c r="D1892" s="504" t="s">
        <v>272</v>
      </c>
      <c r="E1892" s="504" t="s">
        <v>2334</v>
      </c>
      <c r="F1892" s="504" t="s">
        <v>272</v>
      </c>
      <c r="G1892" s="505" t="s">
        <v>2335</v>
      </c>
    </row>
    <row r="1893" spans="1:7" s="501" customFormat="1" ht="19.149999999999999" customHeight="1" x14ac:dyDescent="0.35">
      <c r="A1893" s="504" t="s">
        <v>272</v>
      </c>
      <c r="B1893" s="504" t="s">
        <v>272</v>
      </c>
      <c r="C1893" s="504" t="s">
        <v>272</v>
      </c>
      <c r="D1893" s="504" t="s">
        <v>272</v>
      </c>
      <c r="E1893" s="504" t="s">
        <v>272</v>
      </c>
      <c r="F1893" s="504" t="s">
        <v>2336</v>
      </c>
      <c r="G1893" s="505" t="s">
        <v>2337</v>
      </c>
    </row>
    <row r="1894" spans="1:7" s="501" customFormat="1" ht="19.149999999999999" customHeight="1" x14ac:dyDescent="0.35">
      <c r="A1894" s="504" t="s">
        <v>272</v>
      </c>
      <c r="B1894" s="504" t="s">
        <v>272</v>
      </c>
      <c r="C1894" s="504" t="s">
        <v>272</v>
      </c>
      <c r="D1894" s="504" t="s">
        <v>272</v>
      </c>
      <c r="E1894" s="504" t="s">
        <v>272</v>
      </c>
      <c r="F1894" s="504" t="s">
        <v>2338</v>
      </c>
      <c r="G1894" s="505" t="s">
        <v>2339</v>
      </c>
    </row>
    <row r="1895" spans="1:7" s="501" customFormat="1" ht="19.149999999999999" customHeight="1" x14ac:dyDescent="0.35">
      <c r="A1895" s="504" t="s">
        <v>272</v>
      </c>
      <c r="B1895" s="504" t="s">
        <v>272</v>
      </c>
      <c r="C1895" s="504" t="s">
        <v>272</v>
      </c>
      <c r="D1895" s="504" t="s">
        <v>272</v>
      </c>
      <c r="E1895" s="504" t="s">
        <v>834</v>
      </c>
      <c r="F1895" s="504" t="s">
        <v>272</v>
      </c>
      <c r="G1895" s="505" t="s">
        <v>2340</v>
      </c>
    </row>
    <row r="1896" spans="1:7" s="501" customFormat="1" ht="19.149999999999999" customHeight="1" x14ac:dyDescent="0.35">
      <c r="A1896" s="504" t="s">
        <v>272</v>
      </c>
      <c r="B1896" s="504" t="s">
        <v>272</v>
      </c>
      <c r="C1896" s="504" t="s">
        <v>272</v>
      </c>
      <c r="D1896" s="504" t="s">
        <v>272</v>
      </c>
      <c r="E1896" s="504" t="s">
        <v>272</v>
      </c>
      <c r="F1896" s="504" t="s">
        <v>842</v>
      </c>
      <c r="G1896" s="505" t="s">
        <v>2340</v>
      </c>
    </row>
    <row r="1897" spans="1:7" s="501" customFormat="1" ht="19.149999999999999" customHeight="1" x14ac:dyDescent="0.35">
      <c r="A1897" s="504" t="s">
        <v>272</v>
      </c>
      <c r="B1897" s="504" t="s">
        <v>272</v>
      </c>
      <c r="C1897" s="504" t="s">
        <v>272</v>
      </c>
      <c r="D1897" s="504" t="s">
        <v>272</v>
      </c>
      <c r="E1897" s="504" t="s">
        <v>657</v>
      </c>
      <c r="F1897" s="504" t="s">
        <v>272</v>
      </c>
      <c r="G1897" s="505" t="s">
        <v>2341</v>
      </c>
    </row>
    <row r="1898" spans="1:7" s="501" customFormat="1" ht="19.149999999999999" customHeight="1" x14ac:dyDescent="0.35">
      <c r="A1898" s="504" t="s">
        <v>272</v>
      </c>
      <c r="B1898" s="504" t="s">
        <v>272</v>
      </c>
      <c r="C1898" s="504" t="s">
        <v>272</v>
      </c>
      <c r="D1898" s="504" t="s">
        <v>272</v>
      </c>
      <c r="E1898" s="504" t="s">
        <v>272</v>
      </c>
      <c r="F1898" s="504" t="s">
        <v>669</v>
      </c>
      <c r="G1898" s="505" t="s">
        <v>2341</v>
      </c>
    </row>
    <row r="1899" spans="1:7" s="501" customFormat="1" ht="19.149999999999999" customHeight="1" x14ac:dyDescent="0.35">
      <c r="A1899" s="504" t="s">
        <v>272</v>
      </c>
      <c r="B1899" s="504" t="s">
        <v>272</v>
      </c>
      <c r="C1899" s="504" t="s">
        <v>272</v>
      </c>
      <c r="D1899" s="504" t="s">
        <v>2342</v>
      </c>
      <c r="E1899" s="504" t="s">
        <v>272</v>
      </c>
      <c r="F1899" s="504" t="s">
        <v>272</v>
      </c>
      <c r="G1899" s="505" t="s">
        <v>2343</v>
      </c>
    </row>
    <row r="1900" spans="1:7" s="501" customFormat="1" ht="19.149999999999999" customHeight="1" x14ac:dyDescent="0.35">
      <c r="A1900" s="504" t="s">
        <v>272</v>
      </c>
      <c r="B1900" s="504" t="s">
        <v>272</v>
      </c>
      <c r="C1900" s="504" t="s">
        <v>272</v>
      </c>
      <c r="D1900" s="504" t="s">
        <v>272</v>
      </c>
      <c r="E1900" s="504" t="s">
        <v>2050</v>
      </c>
      <c r="F1900" s="504" t="s">
        <v>272</v>
      </c>
      <c r="G1900" s="505" t="s">
        <v>2343</v>
      </c>
    </row>
    <row r="1901" spans="1:7" s="501" customFormat="1" ht="19.149999999999999" customHeight="1" x14ac:dyDescent="0.35">
      <c r="A1901" s="504" t="s">
        <v>272</v>
      </c>
      <c r="B1901" s="504" t="s">
        <v>272</v>
      </c>
      <c r="C1901" s="504" t="s">
        <v>272</v>
      </c>
      <c r="D1901" s="504" t="s">
        <v>272</v>
      </c>
      <c r="E1901" s="504" t="s">
        <v>272</v>
      </c>
      <c r="F1901" s="504" t="s">
        <v>2344</v>
      </c>
      <c r="G1901" s="505" t="s">
        <v>2343</v>
      </c>
    </row>
    <row r="1902" spans="1:7" s="501" customFormat="1" ht="19.149999999999999" customHeight="1" x14ac:dyDescent="0.35">
      <c r="A1902" s="504" t="s">
        <v>272</v>
      </c>
      <c r="B1902" s="504" t="s">
        <v>272</v>
      </c>
      <c r="C1902" s="504" t="s">
        <v>1903</v>
      </c>
      <c r="D1902" s="504" t="s">
        <v>272</v>
      </c>
      <c r="E1902" s="504" t="s">
        <v>272</v>
      </c>
      <c r="F1902" s="504" t="s">
        <v>272</v>
      </c>
      <c r="G1902" s="505" t="s">
        <v>2345</v>
      </c>
    </row>
    <row r="1903" spans="1:7" s="501" customFormat="1" ht="19.149999999999999" customHeight="1" x14ac:dyDescent="0.35">
      <c r="A1903" s="504" t="s">
        <v>272</v>
      </c>
      <c r="B1903" s="504" t="s">
        <v>272</v>
      </c>
      <c r="C1903" s="504" t="s">
        <v>272</v>
      </c>
      <c r="D1903" s="504" t="s">
        <v>1905</v>
      </c>
      <c r="E1903" s="504" t="s">
        <v>272</v>
      </c>
      <c r="F1903" s="504" t="s">
        <v>272</v>
      </c>
      <c r="G1903" s="505" t="s">
        <v>2345</v>
      </c>
    </row>
    <row r="1904" spans="1:7" s="501" customFormat="1" ht="19.149999999999999" customHeight="1" x14ac:dyDescent="0.35">
      <c r="A1904" s="504" t="s">
        <v>272</v>
      </c>
      <c r="B1904" s="504" t="s">
        <v>272</v>
      </c>
      <c r="C1904" s="504" t="s">
        <v>272</v>
      </c>
      <c r="D1904" s="504" t="s">
        <v>272</v>
      </c>
      <c r="E1904" s="504" t="s">
        <v>1910</v>
      </c>
      <c r="F1904" s="504" t="s">
        <v>272</v>
      </c>
      <c r="G1904" s="505" t="s">
        <v>2345</v>
      </c>
    </row>
    <row r="1905" spans="1:7" s="501" customFormat="1" ht="19.149999999999999" customHeight="1" x14ac:dyDescent="0.35">
      <c r="A1905" s="504" t="s">
        <v>272</v>
      </c>
      <c r="B1905" s="504" t="s">
        <v>272</v>
      </c>
      <c r="C1905" s="504" t="s">
        <v>272</v>
      </c>
      <c r="D1905" s="504" t="s">
        <v>272</v>
      </c>
      <c r="E1905" s="504" t="s">
        <v>272</v>
      </c>
      <c r="F1905" s="504" t="s">
        <v>1914</v>
      </c>
      <c r="G1905" s="505" t="s">
        <v>2345</v>
      </c>
    </row>
    <row r="1906" spans="1:7" s="501" customFormat="1" ht="19.149999999999999" customHeight="1" x14ac:dyDescent="0.35">
      <c r="A1906" s="504" t="s">
        <v>272</v>
      </c>
      <c r="B1906" s="504" t="s">
        <v>272</v>
      </c>
      <c r="C1906" s="504" t="s">
        <v>1922</v>
      </c>
      <c r="D1906" s="504" t="s">
        <v>272</v>
      </c>
      <c r="E1906" s="504" t="s">
        <v>272</v>
      </c>
      <c r="F1906" s="504" t="s">
        <v>272</v>
      </c>
      <c r="G1906" s="505" t="s">
        <v>2346</v>
      </c>
    </row>
    <row r="1907" spans="1:7" s="501" customFormat="1" ht="19.149999999999999" customHeight="1" x14ac:dyDescent="0.35">
      <c r="A1907" s="504" t="s">
        <v>272</v>
      </c>
      <c r="B1907" s="504" t="s">
        <v>272</v>
      </c>
      <c r="C1907" s="504" t="s">
        <v>272</v>
      </c>
      <c r="D1907" s="504" t="s">
        <v>1931</v>
      </c>
      <c r="E1907" s="504" t="s">
        <v>272</v>
      </c>
      <c r="F1907" s="504" t="s">
        <v>272</v>
      </c>
      <c r="G1907" s="505" t="s">
        <v>2346</v>
      </c>
    </row>
    <row r="1908" spans="1:7" s="501" customFormat="1" ht="19.149999999999999" customHeight="1" x14ac:dyDescent="0.35">
      <c r="A1908" s="504" t="s">
        <v>272</v>
      </c>
      <c r="B1908" s="504" t="s">
        <v>272</v>
      </c>
      <c r="C1908" s="504" t="s">
        <v>272</v>
      </c>
      <c r="D1908" s="504" t="s">
        <v>272</v>
      </c>
      <c r="E1908" s="504" t="s">
        <v>1933</v>
      </c>
      <c r="F1908" s="504" t="s">
        <v>272</v>
      </c>
      <c r="G1908" s="505" t="s">
        <v>2346</v>
      </c>
    </row>
    <row r="1909" spans="1:7" s="501" customFormat="1" ht="19.149999999999999" customHeight="1" x14ac:dyDescent="0.35">
      <c r="A1909" s="504" t="s">
        <v>272</v>
      </c>
      <c r="B1909" s="504" t="s">
        <v>272</v>
      </c>
      <c r="C1909" s="504" t="s">
        <v>272</v>
      </c>
      <c r="D1909" s="504" t="s">
        <v>272</v>
      </c>
      <c r="E1909" s="504" t="s">
        <v>272</v>
      </c>
      <c r="F1909" s="504" t="s">
        <v>1934</v>
      </c>
      <c r="G1909" s="505" t="s">
        <v>2347</v>
      </c>
    </row>
    <row r="1910" spans="1:7" s="501" customFormat="1" ht="19.149999999999999" customHeight="1" x14ac:dyDescent="0.35">
      <c r="A1910" s="504" t="s">
        <v>272</v>
      </c>
      <c r="B1910" s="504" t="s">
        <v>272</v>
      </c>
      <c r="C1910" s="504" t="s">
        <v>272</v>
      </c>
      <c r="D1910" s="504" t="s">
        <v>272</v>
      </c>
      <c r="E1910" s="504" t="s">
        <v>272</v>
      </c>
      <c r="F1910" s="504" t="s">
        <v>1936</v>
      </c>
      <c r="G1910" s="505" t="s">
        <v>2348</v>
      </c>
    </row>
    <row r="1911" spans="1:7" s="501" customFormat="1" ht="19.149999999999999" customHeight="1" x14ac:dyDescent="0.35">
      <c r="A1911" s="504" t="s">
        <v>272</v>
      </c>
      <c r="B1911" s="504" t="s">
        <v>272</v>
      </c>
      <c r="C1911" s="504" t="s">
        <v>272</v>
      </c>
      <c r="D1911" s="504" t="s">
        <v>272</v>
      </c>
      <c r="E1911" s="504" t="s">
        <v>272</v>
      </c>
      <c r="F1911" s="504" t="s">
        <v>1938</v>
      </c>
      <c r="G1911" s="505" t="s">
        <v>2349</v>
      </c>
    </row>
    <row r="1912" spans="1:7" s="501" customFormat="1" ht="19.149999999999999" customHeight="1" x14ac:dyDescent="0.35">
      <c r="A1912" s="504" t="s">
        <v>272</v>
      </c>
      <c r="B1912" s="504" t="s">
        <v>272</v>
      </c>
      <c r="C1912" s="504" t="s">
        <v>272</v>
      </c>
      <c r="D1912" s="504" t="s">
        <v>272</v>
      </c>
      <c r="E1912" s="504" t="s">
        <v>272</v>
      </c>
      <c r="F1912" s="504" t="s">
        <v>1940</v>
      </c>
      <c r="G1912" s="505" t="s">
        <v>2350</v>
      </c>
    </row>
    <row r="1913" spans="1:7" s="501" customFormat="1" ht="19.149999999999999" customHeight="1" x14ac:dyDescent="0.35">
      <c r="A1913" s="506" t="s">
        <v>272</v>
      </c>
      <c r="B1913" s="506" t="s">
        <v>272</v>
      </c>
      <c r="C1913" s="506" t="s">
        <v>272</v>
      </c>
      <c r="D1913" s="506" t="s">
        <v>272</v>
      </c>
      <c r="E1913" s="506" t="s">
        <v>272</v>
      </c>
      <c r="F1913" s="506" t="s">
        <v>1942</v>
      </c>
      <c r="G1913" s="507" t="s">
        <v>2351</v>
      </c>
    </row>
    <row r="1914" spans="1:7" ht="21.65" customHeight="1" x14ac:dyDescent="0.35"/>
    <row r="1915" spans="1:7" s="509" customFormat="1" ht="21.65" customHeight="1" x14ac:dyDescent="0.35">
      <c r="A1915" s="1019" t="s">
        <v>3062</v>
      </c>
      <c r="B1915" s="1019"/>
      <c r="C1915" s="1019"/>
      <c r="D1915" s="1019"/>
      <c r="E1915" s="1019" t="str">
        <f>+'TT342- Biểu 63'!G398</f>
        <v>Ngày 10 tháng 4 năm 2025</v>
      </c>
      <c r="F1915" s="1019"/>
      <c r="G1915" s="1019"/>
    </row>
    <row r="1916" spans="1:7" s="509" customFormat="1" ht="21.65" customHeight="1" x14ac:dyDescent="0.35">
      <c r="A1916" s="1018" t="str">
        <f>+'TT342- Biểu 63'!A399</f>
        <v>KHO BẠC NHÀ NƯỚC KHU VỰC IV</v>
      </c>
      <c r="B1916" s="1018"/>
      <c r="C1916" s="1018"/>
      <c r="D1916" s="1018"/>
      <c r="E1916" s="1018" t="s">
        <v>2352</v>
      </c>
      <c r="F1916" s="1018"/>
      <c r="G1916" s="1018"/>
    </row>
    <row r="1917" spans="1:7" ht="21.65" customHeight="1" x14ac:dyDescent="0.35">
      <c r="E1917" s="1018" t="s">
        <v>42</v>
      </c>
      <c r="F1917" s="1018"/>
      <c r="G1917" s="1018"/>
    </row>
    <row r="1918" spans="1:7" ht="21.65" customHeight="1" x14ac:dyDescent="0.35"/>
    <row r="1919" spans="1:7" ht="21.65" customHeight="1" x14ac:dyDescent="0.35"/>
    <row r="1920" spans="1:7" ht="21.65" customHeight="1" x14ac:dyDescent="0.35"/>
    <row r="1921" spans="5:7" ht="21.65" customHeight="1" x14ac:dyDescent="0.35"/>
    <row r="1922" spans="5:7" ht="21.65" customHeight="1" x14ac:dyDescent="0.35">
      <c r="E1922" s="1018" t="s">
        <v>44</v>
      </c>
      <c r="F1922" s="1018"/>
      <c r="G1922" s="1018"/>
    </row>
  </sheetData>
  <mergeCells count="14">
    <mergeCell ref="A8:G8"/>
    <mergeCell ref="A9:G9"/>
    <mergeCell ref="A1915:D1915"/>
    <mergeCell ref="E1915:G1915"/>
    <mergeCell ref="A1:D1"/>
    <mergeCell ref="A2:D2"/>
    <mergeCell ref="A4:D4"/>
    <mergeCell ref="A5:D5"/>
    <mergeCell ref="A7:G7"/>
    <mergeCell ref="E1917:G1917"/>
    <mergeCell ref="E1922:G1922"/>
    <mergeCell ref="E1916:G1916"/>
    <mergeCell ref="A1916:D1916"/>
    <mergeCell ref="A12:F12"/>
  </mergeCells>
  <pageMargins left="0.78740157480314998" right="0.43307086614173201" top="0.39370078740157499" bottom="0.55118110236220497" header="0.23622047244094499" footer="0.23622047244094499"/>
  <pageSetup paperSize="9" orientation="portrait" r:id="rId1"/>
  <headerFooter alignWithMargins="0">
    <oddFooter>&amp;C&amp;"Arial,Regular"&amp;10Page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topLeftCell="A17" workbookViewId="0">
      <selection activeCell="A7" sqref="A7:XFD7"/>
    </sheetView>
  </sheetViews>
  <sheetFormatPr defaultRowHeight="18" x14ac:dyDescent="0.4"/>
  <cols>
    <col min="1" max="1" width="7.453125" style="518" customWidth="1"/>
    <col min="2" max="2" width="42.1796875" style="518" customWidth="1"/>
    <col min="3" max="3" width="15" style="518" customWidth="1"/>
    <col min="4" max="4" width="9.1796875" style="518"/>
    <col min="5" max="5" width="16.26953125" style="518" customWidth="1"/>
    <col min="6" max="6" width="16.453125" style="518" customWidth="1"/>
    <col min="7" max="7" width="7.81640625" style="518" customWidth="1"/>
    <col min="8" max="8" width="20.1796875" style="518" customWidth="1"/>
    <col min="9" max="9" width="18.453125" style="518" customWidth="1"/>
    <col min="10" max="10" width="20.81640625" style="518" customWidth="1"/>
    <col min="11" max="11" width="16.81640625" style="518" customWidth="1"/>
    <col min="12" max="12" width="18.26953125" style="518" customWidth="1"/>
    <col min="13" max="14" width="14.453125" style="518" customWidth="1"/>
    <col min="15" max="256" width="9.1796875" style="518"/>
    <col min="257" max="257" width="7.453125" style="518" customWidth="1"/>
    <col min="258" max="258" width="42.1796875" style="518" customWidth="1"/>
    <col min="259" max="259" width="15" style="518" customWidth="1"/>
    <col min="260" max="260" width="9.1796875" style="518"/>
    <col min="261" max="261" width="16.26953125" style="518" customWidth="1"/>
    <col min="262" max="262" width="14.453125" style="518" customWidth="1"/>
    <col min="263" max="263" width="7.81640625" style="518" customWidth="1"/>
    <col min="264" max="264" width="20.1796875" style="518" customWidth="1"/>
    <col min="265" max="265" width="18.453125" style="518" customWidth="1"/>
    <col min="266" max="512" width="9.1796875" style="518"/>
    <col min="513" max="513" width="7.453125" style="518" customWidth="1"/>
    <col min="514" max="514" width="42.1796875" style="518" customWidth="1"/>
    <col min="515" max="515" width="15" style="518" customWidth="1"/>
    <col min="516" max="516" width="9.1796875" style="518"/>
    <col min="517" max="517" width="16.26953125" style="518" customWidth="1"/>
    <col min="518" max="518" width="14.453125" style="518" customWidth="1"/>
    <col min="519" max="519" width="7.81640625" style="518" customWidth="1"/>
    <col min="520" max="520" width="20.1796875" style="518" customWidth="1"/>
    <col min="521" max="521" width="18.453125" style="518" customWidth="1"/>
    <col min="522" max="768" width="9.1796875" style="518"/>
    <col min="769" max="769" width="7.453125" style="518" customWidth="1"/>
    <col min="770" max="770" width="42.1796875" style="518" customWidth="1"/>
    <col min="771" max="771" width="15" style="518" customWidth="1"/>
    <col min="772" max="772" width="9.1796875" style="518"/>
    <col min="773" max="773" width="16.26953125" style="518" customWidth="1"/>
    <col min="774" max="774" width="14.453125" style="518" customWidth="1"/>
    <col min="775" max="775" width="7.81640625" style="518" customWidth="1"/>
    <col min="776" max="776" width="20.1796875" style="518" customWidth="1"/>
    <col min="777" max="777" width="18.453125" style="518" customWidth="1"/>
    <col min="778" max="1024" width="9.1796875" style="518"/>
    <col min="1025" max="1025" width="7.453125" style="518" customWidth="1"/>
    <col min="1026" max="1026" width="42.1796875" style="518" customWidth="1"/>
    <col min="1027" max="1027" width="15" style="518" customWidth="1"/>
    <col min="1028" max="1028" width="9.1796875" style="518"/>
    <col min="1029" max="1029" width="16.26953125" style="518" customWidth="1"/>
    <col min="1030" max="1030" width="14.453125" style="518" customWidth="1"/>
    <col min="1031" max="1031" width="7.81640625" style="518" customWidth="1"/>
    <col min="1032" max="1032" width="20.1796875" style="518" customWidth="1"/>
    <col min="1033" max="1033" width="18.453125" style="518" customWidth="1"/>
    <col min="1034" max="1280" width="9.1796875" style="518"/>
    <col min="1281" max="1281" width="7.453125" style="518" customWidth="1"/>
    <col min="1282" max="1282" width="42.1796875" style="518" customWidth="1"/>
    <col min="1283" max="1283" width="15" style="518" customWidth="1"/>
    <col min="1284" max="1284" width="9.1796875" style="518"/>
    <col min="1285" max="1285" width="16.26953125" style="518" customWidth="1"/>
    <col min="1286" max="1286" width="14.453125" style="518" customWidth="1"/>
    <col min="1287" max="1287" width="7.81640625" style="518" customWidth="1"/>
    <col min="1288" max="1288" width="20.1796875" style="518" customWidth="1"/>
    <col min="1289" max="1289" width="18.453125" style="518" customWidth="1"/>
    <col min="1290" max="1536" width="9.1796875" style="518"/>
    <col min="1537" max="1537" width="7.453125" style="518" customWidth="1"/>
    <col min="1538" max="1538" width="42.1796875" style="518" customWidth="1"/>
    <col min="1539" max="1539" width="15" style="518" customWidth="1"/>
    <col min="1540" max="1540" width="9.1796875" style="518"/>
    <col min="1541" max="1541" width="16.26953125" style="518" customWidth="1"/>
    <col min="1542" max="1542" width="14.453125" style="518" customWidth="1"/>
    <col min="1543" max="1543" width="7.81640625" style="518" customWidth="1"/>
    <col min="1544" max="1544" width="20.1796875" style="518" customWidth="1"/>
    <col min="1545" max="1545" width="18.453125" style="518" customWidth="1"/>
    <col min="1546" max="1792" width="9.1796875" style="518"/>
    <col min="1793" max="1793" width="7.453125" style="518" customWidth="1"/>
    <col min="1794" max="1794" width="42.1796875" style="518" customWidth="1"/>
    <col min="1795" max="1795" width="15" style="518" customWidth="1"/>
    <col min="1796" max="1796" width="9.1796875" style="518"/>
    <col min="1797" max="1797" width="16.26953125" style="518" customWidth="1"/>
    <col min="1798" max="1798" width="14.453125" style="518" customWidth="1"/>
    <col min="1799" max="1799" width="7.81640625" style="518" customWidth="1"/>
    <col min="1800" max="1800" width="20.1796875" style="518" customWidth="1"/>
    <col min="1801" max="1801" width="18.453125" style="518" customWidth="1"/>
    <col min="1802" max="2048" width="9.1796875" style="518"/>
    <col min="2049" max="2049" width="7.453125" style="518" customWidth="1"/>
    <col min="2050" max="2050" width="42.1796875" style="518" customWidth="1"/>
    <col min="2051" max="2051" width="15" style="518" customWidth="1"/>
    <col min="2052" max="2052" width="9.1796875" style="518"/>
    <col min="2053" max="2053" width="16.26953125" style="518" customWidth="1"/>
    <col min="2054" max="2054" width="14.453125" style="518" customWidth="1"/>
    <col min="2055" max="2055" width="7.81640625" style="518" customWidth="1"/>
    <col min="2056" max="2056" width="20.1796875" style="518" customWidth="1"/>
    <col min="2057" max="2057" width="18.453125" style="518" customWidth="1"/>
    <col min="2058" max="2304" width="9.1796875" style="518"/>
    <col min="2305" max="2305" width="7.453125" style="518" customWidth="1"/>
    <col min="2306" max="2306" width="42.1796875" style="518" customWidth="1"/>
    <col min="2307" max="2307" width="15" style="518" customWidth="1"/>
    <col min="2308" max="2308" width="9.1796875" style="518"/>
    <col min="2309" max="2309" width="16.26953125" style="518" customWidth="1"/>
    <col min="2310" max="2310" width="14.453125" style="518" customWidth="1"/>
    <col min="2311" max="2311" width="7.81640625" style="518" customWidth="1"/>
    <col min="2312" max="2312" width="20.1796875" style="518" customWidth="1"/>
    <col min="2313" max="2313" width="18.453125" style="518" customWidth="1"/>
    <col min="2314" max="2560" width="9.1796875" style="518"/>
    <col min="2561" max="2561" width="7.453125" style="518" customWidth="1"/>
    <col min="2562" max="2562" width="42.1796875" style="518" customWidth="1"/>
    <col min="2563" max="2563" width="15" style="518" customWidth="1"/>
    <col min="2564" max="2564" width="9.1796875" style="518"/>
    <col min="2565" max="2565" width="16.26953125" style="518" customWidth="1"/>
    <col min="2566" max="2566" width="14.453125" style="518" customWidth="1"/>
    <col min="2567" max="2567" width="7.81640625" style="518" customWidth="1"/>
    <col min="2568" max="2568" width="20.1796875" style="518" customWidth="1"/>
    <col min="2569" max="2569" width="18.453125" style="518" customWidth="1"/>
    <col min="2570" max="2816" width="9.1796875" style="518"/>
    <col min="2817" max="2817" width="7.453125" style="518" customWidth="1"/>
    <col min="2818" max="2818" width="42.1796875" style="518" customWidth="1"/>
    <col min="2819" max="2819" width="15" style="518" customWidth="1"/>
    <col min="2820" max="2820" width="9.1796875" style="518"/>
    <col min="2821" max="2821" width="16.26953125" style="518" customWidth="1"/>
    <col min="2822" max="2822" width="14.453125" style="518" customWidth="1"/>
    <col min="2823" max="2823" width="7.81640625" style="518" customWidth="1"/>
    <col min="2824" max="2824" width="20.1796875" style="518" customWidth="1"/>
    <col min="2825" max="2825" width="18.453125" style="518" customWidth="1"/>
    <col min="2826" max="3072" width="9.1796875" style="518"/>
    <col min="3073" max="3073" width="7.453125" style="518" customWidth="1"/>
    <col min="3074" max="3074" width="42.1796875" style="518" customWidth="1"/>
    <col min="3075" max="3075" width="15" style="518" customWidth="1"/>
    <col min="3076" max="3076" width="9.1796875" style="518"/>
    <col min="3077" max="3077" width="16.26953125" style="518" customWidth="1"/>
    <col min="3078" max="3078" width="14.453125" style="518" customWidth="1"/>
    <col min="3079" max="3079" width="7.81640625" style="518" customWidth="1"/>
    <col min="3080" max="3080" width="20.1796875" style="518" customWidth="1"/>
    <col min="3081" max="3081" width="18.453125" style="518" customWidth="1"/>
    <col min="3082" max="3328" width="9.1796875" style="518"/>
    <col min="3329" max="3329" width="7.453125" style="518" customWidth="1"/>
    <col min="3330" max="3330" width="42.1796875" style="518" customWidth="1"/>
    <col min="3331" max="3331" width="15" style="518" customWidth="1"/>
    <col min="3332" max="3332" width="9.1796875" style="518"/>
    <col min="3333" max="3333" width="16.26953125" style="518" customWidth="1"/>
    <col min="3334" max="3334" width="14.453125" style="518" customWidth="1"/>
    <col min="3335" max="3335" width="7.81640625" style="518" customWidth="1"/>
    <col min="3336" max="3336" width="20.1796875" style="518" customWidth="1"/>
    <col min="3337" max="3337" width="18.453125" style="518" customWidth="1"/>
    <col min="3338" max="3584" width="9.1796875" style="518"/>
    <col min="3585" max="3585" width="7.453125" style="518" customWidth="1"/>
    <col min="3586" max="3586" width="42.1796875" style="518" customWidth="1"/>
    <col min="3587" max="3587" width="15" style="518" customWidth="1"/>
    <col min="3588" max="3588" width="9.1796875" style="518"/>
    <col min="3589" max="3589" width="16.26953125" style="518" customWidth="1"/>
    <col min="3590" max="3590" width="14.453125" style="518" customWidth="1"/>
    <col min="3591" max="3591" width="7.81640625" style="518" customWidth="1"/>
    <col min="3592" max="3592" width="20.1796875" style="518" customWidth="1"/>
    <col min="3593" max="3593" width="18.453125" style="518" customWidth="1"/>
    <col min="3594" max="3840" width="9.1796875" style="518"/>
    <col min="3841" max="3841" width="7.453125" style="518" customWidth="1"/>
    <col min="3842" max="3842" width="42.1796875" style="518" customWidth="1"/>
    <col min="3843" max="3843" width="15" style="518" customWidth="1"/>
    <col min="3844" max="3844" width="9.1796875" style="518"/>
    <col min="3845" max="3845" width="16.26953125" style="518" customWidth="1"/>
    <col min="3846" max="3846" width="14.453125" style="518" customWidth="1"/>
    <col min="3847" max="3847" width="7.81640625" style="518" customWidth="1"/>
    <col min="3848" max="3848" width="20.1796875" style="518" customWidth="1"/>
    <col min="3849" max="3849" width="18.453125" style="518" customWidth="1"/>
    <col min="3850" max="4096" width="9.1796875" style="518"/>
    <col min="4097" max="4097" width="7.453125" style="518" customWidth="1"/>
    <col min="4098" max="4098" width="42.1796875" style="518" customWidth="1"/>
    <col min="4099" max="4099" width="15" style="518" customWidth="1"/>
    <col min="4100" max="4100" width="9.1796875" style="518"/>
    <col min="4101" max="4101" width="16.26953125" style="518" customWidth="1"/>
    <col min="4102" max="4102" width="14.453125" style="518" customWidth="1"/>
    <col min="4103" max="4103" width="7.81640625" style="518" customWidth="1"/>
    <col min="4104" max="4104" width="20.1796875" style="518" customWidth="1"/>
    <col min="4105" max="4105" width="18.453125" style="518" customWidth="1"/>
    <col min="4106" max="4352" width="9.1796875" style="518"/>
    <col min="4353" max="4353" width="7.453125" style="518" customWidth="1"/>
    <col min="4354" max="4354" width="42.1796875" style="518" customWidth="1"/>
    <col min="4355" max="4355" width="15" style="518" customWidth="1"/>
    <col min="4356" max="4356" width="9.1796875" style="518"/>
    <col min="4357" max="4357" width="16.26953125" style="518" customWidth="1"/>
    <col min="4358" max="4358" width="14.453125" style="518" customWidth="1"/>
    <col min="4359" max="4359" width="7.81640625" style="518" customWidth="1"/>
    <col min="4360" max="4360" width="20.1796875" style="518" customWidth="1"/>
    <col min="4361" max="4361" width="18.453125" style="518" customWidth="1"/>
    <col min="4362" max="4608" width="9.1796875" style="518"/>
    <col min="4609" max="4609" width="7.453125" style="518" customWidth="1"/>
    <col min="4610" max="4610" width="42.1796875" style="518" customWidth="1"/>
    <col min="4611" max="4611" width="15" style="518" customWidth="1"/>
    <col min="4612" max="4612" width="9.1796875" style="518"/>
    <col min="4613" max="4613" width="16.26953125" style="518" customWidth="1"/>
    <col min="4614" max="4614" width="14.453125" style="518" customWidth="1"/>
    <col min="4615" max="4615" width="7.81640625" style="518" customWidth="1"/>
    <col min="4616" max="4616" width="20.1796875" style="518" customWidth="1"/>
    <col min="4617" max="4617" width="18.453125" style="518" customWidth="1"/>
    <col min="4618" max="4864" width="9.1796875" style="518"/>
    <col min="4865" max="4865" width="7.453125" style="518" customWidth="1"/>
    <col min="4866" max="4866" width="42.1796875" style="518" customWidth="1"/>
    <col min="4867" max="4867" width="15" style="518" customWidth="1"/>
    <col min="4868" max="4868" width="9.1796875" style="518"/>
    <col min="4869" max="4869" width="16.26953125" style="518" customWidth="1"/>
    <col min="4870" max="4870" width="14.453125" style="518" customWidth="1"/>
    <col min="4871" max="4871" width="7.81640625" style="518" customWidth="1"/>
    <col min="4872" max="4872" width="20.1796875" style="518" customWidth="1"/>
    <col min="4873" max="4873" width="18.453125" style="518" customWidth="1"/>
    <col min="4874" max="5120" width="9.1796875" style="518"/>
    <col min="5121" max="5121" width="7.453125" style="518" customWidth="1"/>
    <col min="5122" max="5122" width="42.1796875" style="518" customWidth="1"/>
    <col min="5123" max="5123" width="15" style="518" customWidth="1"/>
    <col min="5124" max="5124" width="9.1796875" style="518"/>
    <col min="5125" max="5125" width="16.26953125" style="518" customWidth="1"/>
    <col min="5126" max="5126" width="14.453125" style="518" customWidth="1"/>
    <col min="5127" max="5127" width="7.81640625" style="518" customWidth="1"/>
    <col min="5128" max="5128" width="20.1796875" style="518" customWidth="1"/>
    <col min="5129" max="5129" width="18.453125" style="518" customWidth="1"/>
    <col min="5130" max="5376" width="9.1796875" style="518"/>
    <col min="5377" max="5377" width="7.453125" style="518" customWidth="1"/>
    <col min="5378" max="5378" width="42.1796875" style="518" customWidth="1"/>
    <col min="5379" max="5379" width="15" style="518" customWidth="1"/>
    <col min="5380" max="5380" width="9.1796875" style="518"/>
    <col min="5381" max="5381" width="16.26953125" style="518" customWidth="1"/>
    <col min="5382" max="5382" width="14.453125" style="518" customWidth="1"/>
    <col min="5383" max="5383" width="7.81640625" style="518" customWidth="1"/>
    <col min="5384" max="5384" width="20.1796875" style="518" customWidth="1"/>
    <col min="5385" max="5385" width="18.453125" style="518" customWidth="1"/>
    <col min="5386" max="5632" width="9.1796875" style="518"/>
    <col min="5633" max="5633" width="7.453125" style="518" customWidth="1"/>
    <col min="5634" max="5634" width="42.1796875" style="518" customWidth="1"/>
    <col min="5635" max="5635" width="15" style="518" customWidth="1"/>
    <col min="5636" max="5636" width="9.1796875" style="518"/>
    <col min="5637" max="5637" width="16.26953125" style="518" customWidth="1"/>
    <col min="5638" max="5638" width="14.453125" style="518" customWidth="1"/>
    <col min="5639" max="5639" width="7.81640625" style="518" customWidth="1"/>
    <col min="5640" max="5640" width="20.1796875" style="518" customWidth="1"/>
    <col min="5641" max="5641" width="18.453125" style="518" customWidth="1"/>
    <col min="5642" max="5888" width="9.1796875" style="518"/>
    <col min="5889" max="5889" width="7.453125" style="518" customWidth="1"/>
    <col min="5890" max="5890" width="42.1796875" style="518" customWidth="1"/>
    <col min="5891" max="5891" width="15" style="518" customWidth="1"/>
    <col min="5892" max="5892" width="9.1796875" style="518"/>
    <col min="5893" max="5893" width="16.26953125" style="518" customWidth="1"/>
    <col min="5894" max="5894" width="14.453125" style="518" customWidth="1"/>
    <col min="5895" max="5895" width="7.81640625" style="518" customWidth="1"/>
    <col min="5896" max="5896" width="20.1796875" style="518" customWidth="1"/>
    <col min="5897" max="5897" width="18.453125" style="518" customWidth="1"/>
    <col min="5898" max="6144" width="9.1796875" style="518"/>
    <col min="6145" max="6145" width="7.453125" style="518" customWidth="1"/>
    <col min="6146" max="6146" width="42.1796875" style="518" customWidth="1"/>
    <col min="6147" max="6147" width="15" style="518" customWidth="1"/>
    <col min="6148" max="6148" width="9.1796875" style="518"/>
    <col min="6149" max="6149" width="16.26953125" style="518" customWidth="1"/>
    <col min="6150" max="6150" width="14.453125" style="518" customWidth="1"/>
    <col min="6151" max="6151" width="7.81640625" style="518" customWidth="1"/>
    <col min="6152" max="6152" width="20.1796875" style="518" customWidth="1"/>
    <col min="6153" max="6153" width="18.453125" style="518" customWidth="1"/>
    <col min="6154" max="6400" width="9.1796875" style="518"/>
    <col min="6401" max="6401" width="7.453125" style="518" customWidth="1"/>
    <col min="6402" max="6402" width="42.1796875" style="518" customWidth="1"/>
    <col min="6403" max="6403" width="15" style="518" customWidth="1"/>
    <col min="6404" max="6404" width="9.1796875" style="518"/>
    <col min="6405" max="6405" width="16.26953125" style="518" customWidth="1"/>
    <col min="6406" max="6406" width="14.453125" style="518" customWidth="1"/>
    <col min="6407" max="6407" width="7.81640625" style="518" customWidth="1"/>
    <col min="6408" max="6408" width="20.1796875" style="518" customWidth="1"/>
    <col min="6409" max="6409" width="18.453125" style="518" customWidth="1"/>
    <col min="6410" max="6656" width="9.1796875" style="518"/>
    <col min="6657" max="6657" width="7.453125" style="518" customWidth="1"/>
    <col min="6658" max="6658" width="42.1796875" style="518" customWidth="1"/>
    <col min="6659" max="6659" width="15" style="518" customWidth="1"/>
    <col min="6660" max="6660" width="9.1796875" style="518"/>
    <col min="6661" max="6661" width="16.26953125" style="518" customWidth="1"/>
    <col min="6662" max="6662" width="14.453125" style="518" customWidth="1"/>
    <col min="6663" max="6663" width="7.81640625" style="518" customWidth="1"/>
    <col min="6664" max="6664" width="20.1796875" style="518" customWidth="1"/>
    <col min="6665" max="6665" width="18.453125" style="518" customWidth="1"/>
    <col min="6666" max="6912" width="9.1796875" style="518"/>
    <col min="6913" max="6913" width="7.453125" style="518" customWidth="1"/>
    <col min="6914" max="6914" width="42.1796875" style="518" customWidth="1"/>
    <col min="6915" max="6915" width="15" style="518" customWidth="1"/>
    <col min="6916" max="6916" width="9.1796875" style="518"/>
    <col min="6917" max="6917" width="16.26953125" style="518" customWidth="1"/>
    <col min="6918" max="6918" width="14.453125" style="518" customWidth="1"/>
    <col min="6919" max="6919" width="7.81640625" style="518" customWidth="1"/>
    <col min="6920" max="6920" width="20.1796875" style="518" customWidth="1"/>
    <col min="6921" max="6921" width="18.453125" style="518" customWidth="1"/>
    <col min="6922" max="7168" width="9.1796875" style="518"/>
    <col min="7169" max="7169" width="7.453125" style="518" customWidth="1"/>
    <col min="7170" max="7170" width="42.1796875" style="518" customWidth="1"/>
    <col min="7171" max="7171" width="15" style="518" customWidth="1"/>
    <col min="7172" max="7172" width="9.1796875" style="518"/>
    <col min="7173" max="7173" width="16.26953125" style="518" customWidth="1"/>
    <col min="7174" max="7174" width="14.453125" style="518" customWidth="1"/>
    <col min="7175" max="7175" width="7.81640625" style="518" customWidth="1"/>
    <col min="7176" max="7176" width="20.1796875" style="518" customWidth="1"/>
    <col min="7177" max="7177" width="18.453125" style="518" customWidth="1"/>
    <col min="7178" max="7424" width="9.1796875" style="518"/>
    <col min="7425" max="7425" width="7.453125" style="518" customWidth="1"/>
    <col min="7426" max="7426" width="42.1796875" style="518" customWidth="1"/>
    <col min="7427" max="7427" width="15" style="518" customWidth="1"/>
    <col min="7428" max="7428" width="9.1796875" style="518"/>
    <col min="7429" max="7429" width="16.26953125" style="518" customWidth="1"/>
    <col min="7430" max="7430" width="14.453125" style="518" customWidth="1"/>
    <col min="7431" max="7431" width="7.81640625" style="518" customWidth="1"/>
    <col min="7432" max="7432" width="20.1796875" style="518" customWidth="1"/>
    <col min="7433" max="7433" width="18.453125" style="518" customWidth="1"/>
    <col min="7434" max="7680" width="9.1796875" style="518"/>
    <col min="7681" max="7681" width="7.453125" style="518" customWidth="1"/>
    <col min="7682" max="7682" width="42.1796875" style="518" customWidth="1"/>
    <col min="7683" max="7683" width="15" style="518" customWidth="1"/>
    <col min="7684" max="7684" width="9.1796875" style="518"/>
    <col min="7685" max="7685" width="16.26953125" style="518" customWidth="1"/>
    <col min="7686" max="7686" width="14.453125" style="518" customWidth="1"/>
    <col min="7687" max="7687" width="7.81640625" style="518" customWidth="1"/>
    <col min="7688" max="7688" width="20.1796875" style="518" customWidth="1"/>
    <col min="7689" max="7689" width="18.453125" style="518" customWidth="1"/>
    <col min="7690" max="7936" width="9.1796875" style="518"/>
    <col min="7937" max="7937" width="7.453125" style="518" customWidth="1"/>
    <col min="7938" max="7938" width="42.1796875" style="518" customWidth="1"/>
    <col min="7939" max="7939" width="15" style="518" customWidth="1"/>
    <col min="7940" max="7940" width="9.1796875" style="518"/>
    <col min="7941" max="7941" width="16.26953125" style="518" customWidth="1"/>
    <col min="7942" max="7942" width="14.453125" style="518" customWidth="1"/>
    <col min="7943" max="7943" width="7.81640625" style="518" customWidth="1"/>
    <col min="7944" max="7944" width="20.1796875" style="518" customWidth="1"/>
    <col min="7945" max="7945" width="18.453125" style="518" customWidth="1"/>
    <col min="7946" max="8192" width="9.1796875" style="518"/>
    <col min="8193" max="8193" width="7.453125" style="518" customWidth="1"/>
    <col min="8194" max="8194" width="42.1796875" style="518" customWidth="1"/>
    <col min="8195" max="8195" width="15" style="518" customWidth="1"/>
    <col min="8196" max="8196" width="9.1796875" style="518"/>
    <col min="8197" max="8197" width="16.26953125" style="518" customWidth="1"/>
    <col min="8198" max="8198" width="14.453125" style="518" customWidth="1"/>
    <col min="8199" max="8199" width="7.81640625" style="518" customWidth="1"/>
    <col min="8200" max="8200" width="20.1796875" style="518" customWidth="1"/>
    <col min="8201" max="8201" width="18.453125" style="518" customWidth="1"/>
    <col min="8202" max="8448" width="9.1796875" style="518"/>
    <col min="8449" max="8449" width="7.453125" style="518" customWidth="1"/>
    <col min="8450" max="8450" width="42.1796875" style="518" customWidth="1"/>
    <col min="8451" max="8451" width="15" style="518" customWidth="1"/>
    <col min="8452" max="8452" width="9.1796875" style="518"/>
    <col min="8453" max="8453" width="16.26953125" style="518" customWidth="1"/>
    <col min="8454" max="8454" width="14.453125" style="518" customWidth="1"/>
    <col min="8455" max="8455" width="7.81640625" style="518" customWidth="1"/>
    <col min="8456" max="8456" width="20.1796875" style="518" customWidth="1"/>
    <col min="8457" max="8457" width="18.453125" style="518" customWidth="1"/>
    <col min="8458" max="8704" width="9.1796875" style="518"/>
    <col min="8705" max="8705" width="7.453125" style="518" customWidth="1"/>
    <col min="8706" max="8706" width="42.1796875" style="518" customWidth="1"/>
    <col min="8707" max="8707" width="15" style="518" customWidth="1"/>
    <col min="8708" max="8708" width="9.1796875" style="518"/>
    <col min="8709" max="8709" width="16.26953125" style="518" customWidth="1"/>
    <col min="8710" max="8710" width="14.453125" style="518" customWidth="1"/>
    <col min="8711" max="8711" width="7.81640625" style="518" customWidth="1"/>
    <col min="8712" max="8712" width="20.1796875" style="518" customWidth="1"/>
    <col min="8713" max="8713" width="18.453125" style="518" customWidth="1"/>
    <col min="8714" max="8960" width="9.1796875" style="518"/>
    <col min="8961" max="8961" width="7.453125" style="518" customWidth="1"/>
    <col min="8962" max="8962" width="42.1796875" style="518" customWidth="1"/>
    <col min="8963" max="8963" width="15" style="518" customWidth="1"/>
    <col min="8964" max="8964" width="9.1796875" style="518"/>
    <col min="8965" max="8965" width="16.26953125" style="518" customWidth="1"/>
    <col min="8966" max="8966" width="14.453125" style="518" customWidth="1"/>
    <col min="8967" max="8967" width="7.81640625" style="518" customWidth="1"/>
    <col min="8968" max="8968" width="20.1796875" style="518" customWidth="1"/>
    <col min="8969" max="8969" width="18.453125" style="518" customWidth="1"/>
    <col min="8970" max="9216" width="9.1796875" style="518"/>
    <col min="9217" max="9217" width="7.453125" style="518" customWidth="1"/>
    <col min="9218" max="9218" width="42.1796875" style="518" customWidth="1"/>
    <col min="9219" max="9219" width="15" style="518" customWidth="1"/>
    <col min="9220" max="9220" width="9.1796875" style="518"/>
    <col min="9221" max="9221" width="16.26953125" style="518" customWidth="1"/>
    <col min="9222" max="9222" width="14.453125" style="518" customWidth="1"/>
    <col min="9223" max="9223" width="7.81640625" style="518" customWidth="1"/>
    <col min="9224" max="9224" width="20.1796875" style="518" customWidth="1"/>
    <col min="9225" max="9225" width="18.453125" style="518" customWidth="1"/>
    <col min="9226" max="9472" width="9.1796875" style="518"/>
    <col min="9473" max="9473" width="7.453125" style="518" customWidth="1"/>
    <col min="9474" max="9474" width="42.1796875" style="518" customWidth="1"/>
    <col min="9475" max="9475" width="15" style="518" customWidth="1"/>
    <col min="9476" max="9476" width="9.1796875" style="518"/>
    <col min="9477" max="9477" width="16.26953125" style="518" customWidth="1"/>
    <col min="9478" max="9478" width="14.453125" style="518" customWidth="1"/>
    <col min="9479" max="9479" width="7.81640625" style="518" customWidth="1"/>
    <col min="9480" max="9480" width="20.1796875" style="518" customWidth="1"/>
    <col min="9481" max="9481" width="18.453125" style="518" customWidth="1"/>
    <col min="9482" max="9728" width="9.1796875" style="518"/>
    <col min="9729" max="9729" width="7.453125" style="518" customWidth="1"/>
    <col min="9730" max="9730" width="42.1796875" style="518" customWidth="1"/>
    <col min="9731" max="9731" width="15" style="518" customWidth="1"/>
    <col min="9732" max="9732" width="9.1796875" style="518"/>
    <col min="9733" max="9733" width="16.26953125" style="518" customWidth="1"/>
    <col min="9734" max="9734" width="14.453125" style="518" customWidth="1"/>
    <col min="9735" max="9735" width="7.81640625" style="518" customWidth="1"/>
    <col min="9736" max="9736" width="20.1796875" style="518" customWidth="1"/>
    <col min="9737" max="9737" width="18.453125" style="518" customWidth="1"/>
    <col min="9738" max="9984" width="9.1796875" style="518"/>
    <col min="9985" max="9985" width="7.453125" style="518" customWidth="1"/>
    <col min="9986" max="9986" width="42.1796875" style="518" customWidth="1"/>
    <col min="9987" max="9987" width="15" style="518" customWidth="1"/>
    <col min="9988" max="9988" width="9.1796875" style="518"/>
    <col min="9989" max="9989" width="16.26953125" style="518" customWidth="1"/>
    <col min="9990" max="9990" width="14.453125" style="518" customWidth="1"/>
    <col min="9991" max="9991" width="7.81640625" style="518" customWidth="1"/>
    <col min="9992" max="9992" width="20.1796875" style="518" customWidth="1"/>
    <col min="9993" max="9993" width="18.453125" style="518" customWidth="1"/>
    <col min="9994" max="10240" width="9.1796875" style="518"/>
    <col min="10241" max="10241" width="7.453125" style="518" customWidth="1"/>
    <col min="10242" max="10242" width="42.1796875" style="518" customWidth="1"/>
    <col min="10243" max="10243" width="15" style="518" customWidth="1"/>
    <col min="10244" max="10244" width="9.1796875" style="518"/>
    <col min="10245" max="10245" width="16.26953125" style="518" customWidth="1"/>
    <col min="10246" max="10246" width="14.453125" style="518" customWidth="1"/>
    <col min="10247" max="10247" width="7.81640625" style="518" customWidth="1"/>
    <col min="10248" max="10248" width="20.1796875" style="518" customWidth="1"/>
    <col min="10249" max="10249" width="18.453125" style="518" customWidth="1"/>
    <col min="10250" max="10496" width="9.1796875" style="518"/>
    <col min="10497" max="10497" width="7.453125" style="518" customWidth="1"/>
    <col min="10498" max="10498" width="42.1796875" style="518" customWidth="1"/>
    <col min="10499" max="10499" width="15" style="518" customWidth="1"/>
    <col min="10500" max="10500" width="9.1796875" style="518"/>
    <col min="10501" max="10501" width="16.26953125" style="518" customWidth="1"/>
    <col min="10502" max="10502" width="14.453125" style="518" customWidth="1"/>
    <col min="10503" max="10503" width="7.81640625" style="518" customWidth="1"/>
    <col min="10504" max="10504" width="20.1796875" style="518" customWidth="1"/>
    <col min="10505" max="10505" width="18.453125" style="518" customWidth="1"/>
    <col min="10506" max="10752" width="9.1796875" style="518"/>
    <col min="10753" max="10753" width="7.453125" style="518" customWidth="1"/>
    <col min="10754" max="10754" width="42.1796875" style="518" customWidth="1"/>
    <col min="10755" max="10755" width="15" style="518" customWidth="1"/>
    <col min="10756" max="10756" width="9.1796875" style="518"/>
    <col min="10757" max="10757" width="16.26953125" style="518" customWidth="1"/>
    <col min="10758" max="10758" width="14.453125" style="518" customWidth="1"/>
    <col min="10759" max="10759" width="7.81640625" style="518" customWidth="1"/>
    <col min="10760" max="10760" width="20.1796875" style="518" customWidth="1"/>
    <col min="10761" max="10761" width="18.453125" style="518" customWidth="1"/>
    <col min="10762" max="11008" width="9.1796875" style="518"/>
    <col min="11009" max="11009" width="7.453125" style="518" customWidth="1"/>
    <col min="11010" max="11010" width="42.1796875" style="518" customWidth="1"/>
    <col min="11011" max="11011" width="15" style="518" customWidth="1"/>
    <col min="11012" max="11012" width="9.1796875" style="518"/>
    <col min="11013" max="11013" width="16.26953125" style="518" customWidth="1"/>
    <col min="11014" max="11014" width="14.453125" style="518" customWidth="1"/>
    <col min="11015" max="11015" width="7.81640625" style="518" customWidth="1"/>
    <col min="11016" max="11016" width="20.1796875" style="518" customWidth="1"/>
    <col min="11017" max="11017" width="18.453125" style="518" customWidth="1"/>
    <col min="11018" max="11264" width="9.1796875" style="518"/>
    <col min="11265" max="11265" width="7.453125" style="518" customWidth="1"/>
    <col min="11266" max="11266" width="42.1796875" style="518" customWidth="1"/>
    <col min="11267" max="11267" width="15" style="518" customWidth="1"/>
    <col min="11268" max="11268" width="9.1796875" style="518"/>
    <col min="11269" max="11269" width="16.26953125" style="518" customWidth="1"/>
    <col min="11270" max="11270" width="14.453125" style="518" customWidth="1"/>
    <col min="11271" max="11271" width="7.81640625" style="518" customWidth="1"/>
    <col min="11272" max="11272" width="20.1796875" style="518" customWidth="1"/>
    <col min="11273" max="11273" width="18.453125" style="518" customWidth="1"/>
    <col min="11274" max="11520" width="9.1796875" style="518"/>
    <col min="11521" max="11521" width="7.453125" style="518" customWidth="1"/>
    <col min="11522" max="11522" width="42.1796875" style="518" customWidth="1"/>
    <col min="11523" max="11523" width="15" style="518" customWidth="1"/>
    <col min="11524" max="11524" width="9.1796875" style="518"/>
    <col min="11525" max="11525" width="16.26953125" style="518" customWidth="1"/>
    <col min="11526" max="11526" width="14.453125" style="518" customWidth="1"/>
    <col min="11527" max="11527" width="7.81640625" style="518" customWidth="1"/>
    <col min="11528" max="11528" width="20.1796875" style="518" customWidth="1"/>
    <col min="11529" max="11529" width="18.453125" style="518" customWidth="1"/>
    <col min="11530" max="11776" width="9.1796875" style="518"/>
    <col min="11777" max="11777" width="7.453125" style="518" customWidth="1"/>
    <col min="11778" max="11778" width="42.1796875" style="518" customWidth="1"/>
    <col min="11779" max="11779" width="15" style="518" customWidth="1"/>
    <col min="11780" max="11780" width="9.1796875" style="518"/>
    <col min="11781" max="11781" width="16.26953125" style="518" customWidth="1"/>
    <col min="11782" max="11782" width="14.453125" style="518" customWidth="1"/>
    <col min="11783" max="11783" width="7.81640625" style="518" customWidth="1"/>
    <col min="11784" max="11784" width="20.1796875" style="518" customWidth="1"/>
    <col min="11785" max="11785" width="18.453125" style="518" customWidth="1"/>
    <col min="11786" max="12032" width="9.1796875" style="518"/>
    <col min="12033" max="12033" width="7.453125" style="518" customWidth="1"/>
    <col min="12034" max="12034" width="42.1796875" style="518" customWidth="1"/>
    <col min="12035" max="12035" width="15" style="518" customWidth="1"/>
    <col min="12036" max="12036" width="9.1796875" style="518"/>
    <col min="12037" max="12037" width="16.26953125" style="518" customWidth="1"/>
    <col min="12038" max="12038" width="14.453125" style="518" customWidth="1"/>
    <col min="12039" max="12039" width="7.81640625" style="518" customWidth="1"/>
    <col min="12040" max="12040" width="20.1796875" style="518" customWidth="1"/>
    <col min="12041" max="12041" width="18.453125" style="518" customWidth="1"/>
    <col min="12042" max="12288" width="9.1796875" style="518"/>
    <col min="12289" max="12289" width="7.453125" style="518" customWidth="1"/>
    <col min="12290" max="12290" width="42.1796875" style="518" customWidth="1"/>
    <col min="12291" max="12291" width="15" style="518" customWidth="1"/>
    <col min="12292" max="12292" width="9.1796875" style="518"/>
    <col min="12293" max="12293" width="16.26953125" style="518" customWidth="1"/>
    <col min="12294" max="12294" width="14.453125" style="518" customWidth="1"/>
    <col min="12295" max="12295" width="7.81640625" style="518" customWidth="1"/>
    <col min="12296" max="12296" width="20.1796875" style="518" customWidth="1"/>
    <col min="12297" max="12297" width="18.453125" style="518" customWidth="1"/>
    <col min="12298" max="12544" width="9.1796875" style="518"/>
    <col min="12545" max="12545" width="7.453125" style="518" customWidth="1"/>
    <col min="12546" max="12546" width="42.1796875" style="518" customWidth="1"/>
    <col min="12547" max="12547" width="15" style="518" customWidth="1"/>
    <col min="12548" max="12548" width="9.1796875" style="518"/>
    <col min="12549" max="12549" width="16.26953125" style="518" customWidth="1"/>
    <col min="12550" max="12550" width="14.453125" style="518" customWidth="1"/>
    <col min="12551" max="12551" width="7.81640625" style="518" customWidth="1"/>
    <col min="12552" max="12552" width="20.1796875" style="518" customWidth="1"/>
    <col min="12553" max="12553" width="18.453125" style="518" customWidth="1"/>
    <col min="12554" max="12800" width="9.1796875" style="518"/>
    <col min="12801" max="12801" width="7.453125" style="518" customWidth="1"/>
    <col min="12802" max="12802" width="42.1796875" style="518" customWidth="1"/>
    <col min="12803" max="12803" width="15" style="518" customWidth="1"/>
    <col min="12804" max="12804" width="9.1796875" style="518"/>
    <col min="12805" max="12805" width="16.26953125" style="518" customWidth="1"/>
    <col min="12806" max="12806" width="14.453125" style="518" customWidth="1"/>
    <col min="12807" max="12807" width="7.81640625" style="518" customWidth="1"/>
    <col min="12808" max="12808" width="20.1796875" style="518" customWidth="1"/>
    <col min="12809" max="12809" width="18.453125" style="518" customWidth="1"/>
    <col min="12810" max="13056" width="9.1796875" style="518"/>
    <col min="13057" max="13057" width="7.453125" style="518" customWidth="1"/>
    <col min="13058" max="13058" width="42.1796875" style="518" customWidth="1"/>
    <col min="13059" max="13059" width="15" style="518" customWidth="1"/>
    <col min="13060" max="13060" width="9.1796875" style="518"/>
    <col min="13061" max="13061" width="16.26953125" style="518" customWidth="1"/>
    <col min="13062" max="13062" width="14.453125" style="518" customWidth="1"/>
    <col min="13063" max="13063" width="7.81640625" style="518" customWidth="1"/>
    <col min="13064" max="13064" width="20.1796875" style="518" customWidth="1"/>
    <col min="13065" max="13065" width="18.453125" style="518" customWidth="1"/>
    <col min="13066" max="13312" width="9.1796875" style="518"/>
    <col min="13313" max="13313" width="7.453125" style="518" customWidth="1"/>
    <col min="13314" max="13314" width="42.1796875" style="518" customWidth="1"/>
    <col min="13315" max="13315" width="15" style="518" customWidth="1"/>
    <col min="13316" max="13316" width="9.1796875" style="518"/>
    <col min="13317" max="13317" width="16.26953125" style="518" customWidth="1"/>
    <col min="13318" max="13318" width="14.453125" style="518" customWidth="1"/>
    <col min="13319" max="13319" width="7.81640625" style="518" customWidth="1"/>
    <col min="13320" max="13320" width="20.1796875" style="518" customWidth="1"/>
    <col min="13321" max="13321" width="18.453125" style="518" customWidth="1"/>
    <col min="13322" max="13568" width="9.1796875" style="518"/>
    <col min="13569" max="13569" width="7.453125" style="518" customWidth="1"/>
    <col min="13570" max="13570" width="42.1796875" style="518" customWidth="1"/>
    <col min="13571" max="13571" width="15" style="518" customWidth="1"/>
    <col min="13572" max="13572" width="9.1796875" style="518"/>
    <col min="13573" max="13573" width="16.26953125" style="518" customWidth="1"/>
    <col min="13574" max="13574" width="14.453125" style="518" customWidth="1"/>
    <col min="13575" max="13575" width="7.81640625" style="518" customWidth="1"/>
    <col min="13576" max="13576" width="20.1796875" style="518" customWidth="1"/>
    <col min="13577" max="13577" width="18.453125" style="518" customWidth="1"/>
    <col min="13578" max="13824" width="9.1796875" style="518"/>
    <col min="13825" max="13825" width="7.453125" style="518" customWidth="1"/>
    <col min="13826" max="13826" width="42.1796875" style="518" customWidth="1"/>
    <col min="13827" max="13827" width="15" style="518" customWidth="1"/>
    <col min="13828" max="13828" width="9.1796875" style="518"/>
    <col min="13829" max="13829" width="16.26953125" style="518" customWidth="1"/>
    <col min="13830" max="13830" width="14.453125" style="518" customWidth="1"/>
    <col min="13831" max="13831" width="7.81640625" style="518" customWidth="1"/>
    <col min="13832" max="13832" width="20.1796875" style="518" customWidth="1"/>
    <col min="13833" max="13833" width="18.453125" style="518" customWidth="1"/>
    <col min="13834" max="14080" width="9.1796875" style="518"/>
    <col min="14081" max="14081" width="7.453125" style="518" customWidth="1"/>
    <col min="14082" max="14082" width="42.1796875" style="518" customWidth="1"/>
    <col min="14083" max="14083" width="15" style="518" customWidth="1"/>
    <col min="14084" max="14084" width="9.1796875" style="518"/>
    <col min="14085" max="14085" width="16.26953125" style="518" customWidth="1"/>
    <col min="14086" max="14086" width="14.453125" style="518" customWidth="1"/>
    <col min="14087" max="14087" width="7.81640625" style="518" customWidth="1"/>
    <col min="14088" max="14088" width="20.1796875" style="518" customWidth="1"/>
    <col min="14089" max="14089" width="18.453125" style="518" customWidth="1"/>
    <col min="14090" max="14336" width="9.1796875" style="518"/>
    <col min="14337" max="14337" width="7.453125" style="518" customWidth="1"/>
    <col min="14338" max="14338" width="42.1796875" style="518" customWidth="1"/>
    <col min="14339" max="14339" width="15" style="518" customWidth="1"/>
    <col min="14340" max="14340" width="9.1796875" style="518"/>
    <col min="14341" max="14341" width="16.26953125" style="518" customWidth="1"/>
    <col min="14342" max="14342" width="14.453125" style="518" customWidth="1"/>
    <col min="14343" max="14343" width="7.81640625" style="518" customWidth="1"/>
    <col min="14344" max="14344" width="20.1796875" style="518" customWidth="1"/>
    <col min="14345" max="14345" width="18.453125" style="518" customWidth="1"/>
    <col min="14346" max="14592" width="9.1796875" style="518"/>
    <col min="14593" max="14593" width="7.453125" style="518" customWidth="1"/>
    <col min="14594" max="14594" width="42.1796875" style="518" customWidth="1"/>
    <col min="14595" max="14595" width="15" style="518" customWidth="1"/>
    <col min="14596" max="14596" width="9.1796875" style="518"/>
    <col min="14597" max="14597" width="16.26953125" style="518" customWidth="1"/>
    <col min="14598" max="14598" width="14.453125" style="518" customWidth="1"/>
    <col min="14599" max="14599" width="7.81640625" style="518" customWidth="1"/>
    <col min="14600" max="14600" width="20.1796875" style="518" customWidth="1"/>
    <col min="14601" max="14601" width="18.453125" style="518" customWidth="1"/>
    <col min="14602" max="14848" width="9.1796875" style="518"/>
    <col min="14849" max="14849" width="7.453125" style="518" customWidth="1"/>
    <col min="14850" max="14850" width="42.1796875" style="518" customWidth="1"/>
    <col min="14851" max="14851" width="15" style="518" customWidth="1"/>
    <col min="14852" max="14852" width="9.1796875" style="518"/>
    <col min="14853" max="14853" width="16.26953125" style="518" customWidth="1"/>
    <col min="14854" max="14854" width="14.453125" style="518" customWidth="1"/>
    <col min="14855" max="14855" width="7.81640625" style="518" customWidth="1"/>
    <col min="14856" max="14856" width="20.1796875" style="518" customWidth="1"/>
    <col min="14857" max="14857" width="18.453125" style="518" customWidth="1"/>
    <col min="14858" max="15104" width="9.1796875" style="518"/>
    <col min="15105" max="15105" width="7.453125" style="518" customWidth="1"/>
    <col min="15106" max="15106" width="42.1796875" style="518" customWidth="1"/>
    <col min="15107" max="15107" width="15" style="518" customWidth="1"/>
    <col min="15108" max="15108" width="9.1796875" style="518"/>
    <col min="15109" max="15109" width="16.26953125" style="518" customWidth="1"/>
    <col min="15110" max="15110" width="14.453125" style="518" customWidth="1"/>
    <col min="15111" max="15111" width="7.81640625" style="518" customWidth="1"/>
    <col min="15112" max="15112" width="20.1796875" style="518" customWidth="1"/>
    <col min="15113" max="15113" width="18.453125" style="518" customWidth="1"/>
    <col min="15114" max="15360" width="9.1796875" style="518"/>
    <col min="15361" max="15361" width="7.453125" style="518" customWidth="1"/>
    <col min="15362" max="15362" width="42.1796875" style="518" customWidth="1"/>
    <col min="15363" max="15363" width="15" style="518" customWidth="1"/>
    <col min="15364" max="15364" width="9.1796875" style="518"/>
    <col min="15365" max="15365" width="16.26953125" style="518" customWidth="1"/>
    <col min="15366" max="15366" width="14.453125" style="518" customWidth="1"/>
    <col min="15367" max="15367" width="7.81640625" style="518" customWidth="1"/>
    <col min="15368" max="15368" width="20.1796875" style="518" customWidth="1"/>
    <col min="15369" max="15369" width="18.453125" style="518" customWidth="1"/>
    <col min="15370" max="15616" width="9.1796875" style="518"/>
    <col min="15617" max="15617" width="7.453125" style="518" customWidth="1"/>
    <col min="15618" max="15618" width="42.1796875" style="518" customWidth="1"/>
    <col min="15619" max="15619" width="15" style="518" customWidth="1"/>
    <col min="15620" max="15620" width="9.1796875" style="518"/>
    <col min="15621" max="15621" width="16.26953125" style="518" customWidth="1"/>
    <col min="15622" max="15622" width="14.453125" style="518" customWidth="1"/>
    <col min="15623" max="15623" width="7.81640625" style="518" customWidth="1"/>
    <col min="15624" max="15624" width="20.1796875" style="518" customWidth="1"/>
    <col min="15625" max="15625" width="18.453125" style="518" customWidth="1"/>
    <col min="15626" max="15872" width="9.1796875" style="518"/>
    <col min="15873" max="15873" width="7.453125" style="518" customWidth="1"/>
    <col min="15874" max="15874" width="42.1796875" style="518" customWidth="1"/>
    <col min="15875" max="15875" width="15" style="518" customWidth="1"/>
    <col min="15876" max="15876" width="9.1796875" style="518"/>
    <col min="15877" max="15877" width="16.26953125" style="518" customWidth="1"/>
    <col min="15878" max="15878" width="14.453125" style="518" customWidth="1"/>
    <col min="15879" max="15879" width="7.81640625" style="518" customWidth="1"/>
    <col min="15880" max="15880" width="20.1796875" style="518" customWidth="1"/>
    <col min="15881" max="15881" width="18.453125" style="518" customWidth="1"/>
    <col min="15882" max="16128" width="9.1796875" style="518"/>
    <col min="16129" max="16129" width="7.453125" style="518" customWidth="1"/>
    <col min="16130" max="16130" width="42.1796875" style="518" customWidth="1"/>
    <col min="16131" max="16131" width="15" style="518" customWidth="1"/>
    <col min="16132" max="16132" width="9.1796875" style="518"/>
    <col min="16133" max="16133" width="16.26953125" style="518" customWidth="1"/>
    <col min="16134" max="16134" width="14.453125" style="518" customWidth="1"/>
    <col min="16135" max="16135" width="7.81640625" style="518" customWidth="1"/>
    <col min="16136" max="16136" width="20.1796875" style="518" customWidth="1"/>
    <col min="16137" max="16137" width="18.453125" style="518" customWidth="1"/>
    <col min="16138" max="16384" width="9.1796875" style="518"/>
  </cols>
  <sheetData>
    <row r="1" spans="1:9" ht="17.25" customHeight="1" x14ac:dyDescent="0.4">
      <c r="A1" s="1039" t="s">
        <v>47</v>
      </c>
      <c r="B1" s="1039"/>
      <c r="C1" s="517"/>
      <c r="D1" s="1040" t="s">
        <v>283</v>
      </c>
      <c r="E1" s="1040"/>
      <c r="F1" s="1040"/>
      <c r="G1" s="1040"/>
    </row>
    <row r="2" spans="1:9" ht="15" customHeight="1" x14ac:dyDescent="0.4">
      <c r="A2" s="1041" t="s">
        <v>2</v>
      </c>
      <c r="B2" s="1041"/>
      <c r="C2" s="520"/>
      <c r="D2" s="1040"/>
      <c r="E2" s="1040"/>
      <c r="F2" s="1040"/>
      <c r="G2" s="1040"/>
    </row>
    <row r="3" spans="1:9" ht="15" customHeight="1" x14ac:dyDescent="0.4">
      <c r="A3" s="519"/>
      <c r="B3" s="519"/>
      <c r="C3" s="520"/>
      <c r="D3" s="520"/>
      <c r="E3" s="521"/>
      <c r="F3" s="495"/>
      <c r="G3" s="522"/>
    </row>
    <row r="4" spans="1:9" ht="21" customHeight="1" x14ac:dyDescent="0.4">
      <c r="A4" s="1042" t="s">
        <v>284</v>
      </c>
      <c r="B4" s="1042"/>
      <c r="C4" s="1042"/>
      <c r="D4" s="1042"/>
      <c r="E4" s="1042"/>
      <c r="F4" s="1042"/>
      <c r="G4" s="1042"/>
    </row>
    <row r="5" spans="1:9" ht="21" customHeight="1" x14ac:dyDescent="0.4">
      <c r="A5" s="1042" t="s">
        <v>316</v>
      </c>
      <c r="B5" s="1042"/>
      <c r="C5" s="1042"/>
      <c r="D5" s="1042"/>
      <c r="E5" s="1042"/>
      <c r="F5" s="1042"/>
      <c r="G5" s="1042"/>
    </row>
    <row r="6" spans="1:9" ht="17.25" hidden="1" customHeight="1" x14ac:dyDescent="0.4">
      <c r="A6" s="1036" t="str">
        <f>+'TT342-Biểu 60-ok'!A6:J6</f>
        <v>(Kèm theo Báo cáo số 25/BC-TCKH ngày 26/02/2025 của phòng Tài chính- Kế hoạch huyện)</v>
      </c>
      <c r="B6" s="1036"/>
      <c r="C6" s="1036"/>
      <c r="D6" s="1036"/>
      <c r="E6" s="1036"/>
      <c r="F6" s="1036"/>
      <c r="G6" s="1036"/>
    </row>
    <row r="7" spans="1:9" ht="24" hidden="1" customHeight="1" x14ac:dyDescent="0.4">
      <c r="A7" s="1036" t="str">
        <f>+'TT342-Biểu 60-ok'!A7:J7</f>
        <v>(Kèm theo Báo cáo số 228/BC-UBND ngày 13/5/2025 của UBND huyện Phù Cừ)</v>
      </c>
      <c r="B7" s="1036"/>
      <c r="C7" s="1036"/>
      <c r="D7" s="1036"/>
      <c r="E7" s="1036"/>
      <c r="F7" s="1036"/>
      <c r="G7" s="1036"/>
    </row>
    <row r="8" spans="1:9" x14ac:dyDescent="0.4">
      <c r="A8" s="522"/>
      <c r="B8" s="522"/>
      <c r="C8" s="522"/>
      <c r="D8" s="522"/>
      <c r="E8" s="521"/>
      <c r="F8" s="1037" t="s">
        <v>285</v>
      </c>
      <c r="G8" s="1037"/>
    </row>
    <row r="9" spans="1:9" ht="22.5" customHeight="1" x14ac:dyDescent="0.4">
      <c r="A9" s="1038"/>
      <c r="B9" s="1038" t="s">
        <v>52</v>
      </c>
      <c r="C9" s="1038" t="s">
        <v>5</v>
      </c>
      <c r="D9" s="1038" t="s">
        <v>286</v>
      </c>
      <c r="E9" s="1038"/>
      <c r="F9" s="1038"/>
      <c r="G9" s="1038" t="s">
        <v>287</v>
      </c>
    </row>
    <row r="10" spans="1:9" ht="40.5" customHeight="1" x14ac:dyDescent="0.4">
      <c r="A10" s="1038"/>
      <c r="B10" s="1038"/>
      <c r="C10" s="1038"/>
      <c r="D10" s="523" t="s">
        <v>262</v>
      </c>
      <c r="E10" s="524" t="s">
        <v>263</v>
      </c>
      <c r="F10" s="494" t="s">
        <v>288</v>
      </c>
      <c r="G10" s="1038"/>
    </row>
    <row r="11" spans="1:9" x14ac:dyDescent="0.4">
      <c r="A11" s="525" t="s">
        <v>61</v>
      </c>
      <c r="B11" s="525" t="s">
        <v>62</v>
      </c>
      <c r="C11" s="525" t="s">
        <v>289</v>
      </c>
      <c r="D11" s="525">
        <v>2</v>
      </c>
      <c r="E11" s="526" t="s">
        <v>267</v>
      </c>
      <c r="F11" s="527" t="s">
        <v>268</v>
      </c>
      <c r="G11" s="525">
        <v>5</v>
      </c>
      <c r="H11" s="528"/>
      <c r="I11" s="74"/>
    </row>
    <row r="12" spans="1:9" ht="35.25" customHeight="1" x14ac:dyDescent="0.4">
      <c r="A12" s="529" t="s">
        <v>169</v>
      </c>
      <c r="B12" s="530" t="s">
        <v>290</v>
      </c>
      <c r="C12" s="531">
        <f>+C13+C19+C55+C58+C61+C63</f>
        <v>26152500794</v>
      </c>
      <c r="D12" s="531">
        <f>+D13+D19+D55+D58+D61+D63</f>
        <v>0</v>
      </c>
      <c r="E12" s="531">
        <f>+E13+E19+E55+E58+E61+E63</f>
        <v>7965495420.1999998</v>
      </c>
      <c r="F12" s="531">
        <f>+F13+F19+F55+F58+F61+F63</f>
        <v>26721605452</v>
      </c>
      <c r="G12" s="531"/>
      <c r="H12" s="528" t="e">
        <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TX-nguồn'!#REF!+'NĐ31- Biểu 57-QT chi TX-nguồn'!#REF!</f>
        <v>#REF!</v>
      </c>
      <c r="I12" s="74" t="e">
        <f>+E12-H12</f>
        <v>#REF!</v>
      </c>
    </row>
    <row r="13" spans="1:9" ht="31.5" customHeight="1" x14ac:dyDescent="0.4">
      <c r="A13" s="532">
        <v>1</v>
      </c>
      <c r="B13" s="533" t="s">
        <v>291</v>
      </c>
      <c r="C13" s="534">
        <f>SUM(C14:C18)</f>
        <v>10127556347</v>
      </c>
      <c r="D13" s="534">
        <f>SUM(D14:D18)</f>
        <v>0</v>
      </c>
      <c r="E13" s="534">
        <f>SUM(E14:E18)</f>
        <v>3329586861.1999998</v>
      </c>
      <c r="F13" s="534">
        <f>SUM(F14:F18)</f>
        <v>15332569564</v>
      </c>
      <c r="G13" s="534">
        <f>SUM(G14:G18)</f>
        <v>0</v>
      </c>
      <c r="H13" s="74"/>
      <c r="I13" s="74"/>
    </row>
    <row r="14" spans="1:9" ht="51" customHeight="1" x14ac:dyDescent="0.4">
      <c r="A14" s="535" t="s">
        <v>128</v>
      </c>
      <c r="B14" s="536" t="s">
        <v>605</v>
      </c>
      <c r="C14" s="537">
        <f>+D14+E14+F14</f>
        <v>10127556347</v>
      </c>
      <c r="D14" s="537"/>
      <c r="E14" s="537">
        <v>2679447640</v>
      </c>
      <c r="F14" s="538">
        <v>7448108707</v>
      </c>
      <c r="G14" s="537"/>
      <c r="I14" s="74"/>
    </row>
    <row r="15" spans="1:9" ht="50.25" customHeight="1" x14ac:dyDescent="0.4">
      <c r="A15" s="535" t="s">
        <v>130</v>
      </c>
      <c r="B15" s="536" t="s">
        <v>604</v>
      </c>
      <c r="C15" s="537"/>
      <c r="D15" s="537"/>
      <c r="E15" s="537">
        <v>650139221.20000005</v>
      </c>
      <c r="F15" s="538">
        <v>1015976520</v>
      </c>
      <c r="G15" s="537"/>
    </row>
    <row r="16" spans="1:9" ht="57" customHeight="1" x14ac:dyDescent="0.4">
      <c r="A16" s="535" t="s">
        <v>132</v>
      </c>
      <c r="B16" s="536" t="s">
        <v>633</v>
      </c>
      <c r="C16" s="537"/>
      <c r="D16" s="537"/>
      <c r="E16" s="537"/>
      <c r="F16" s="538">
        <v>6095624400</v>
      </c>
      <c r="G16" s="537"/>
    </row>
    <row r="17" spans="1:12" ht="57" customHeight="1" x14ac:dyDescent="0.4">
      <c r="A17" s="535" t="s">
        <v>134</v>
      </c>
      <c r="B17" s="536" t="s">
        <v>634</v>
      </c>
      <c r="C17" s="537"/>
      <c r="D17" s="537"/>
      <c r="E17" s="537"/>
      <c r="F17" s="538">
        <v>552698665</v>
      </c>
      <c r="G17" s="537"/>
    </row>
    <row r="18" spans="1:12" ht="48.75" customHeight="1" x14ac:dyDescent="0.4">
      <c r="A18" s="535" t="s">
        <v>136</v>
      </c>
      <c r="B18" s="536" t="s">
        <v>635</v>
      </c>
      <c r="C18" s="537"/>
      <c r="D18" s="537"/>
      <c r="E18" s="537"/>
      <c r="F18" s="538">
        <v>220161272</v>
      </c>
      <c r="G18" s="537"/>
    </row>
    <row r="19" spans="1:12" s="541" customFormat="1" ht="33.75" customHeight="1" x14ac:dyDescent="0.35">
      <c r="A19" s="539">
        <v>2</v>
      </c>
      <c r="B19" s="540" t="s">
        <v>292</v>
      </c>
      <c r="C19" s="534">
        <f>SUM(C20:C54)</f>
        <v>15663205947</v>
      </c>
      <c r="D19" s="534">
        <f>SUM(D20:D54)</f>
        <v>0</v>
      </c>
      <c r="E19" s="534">
        <f>SUM(E20:E54)</f>
        <v>4274170059</v>
      </c>
      <c r="F19" s="534">
        <f>SUM(F20:F54)</f>
        <v>11389035888</v>
      </c>
      <c r="G19" s="534">
        <f>SUM(G20:G38)</f>
        <v>0</v>
      </c>
    </row>
    <row r="20" spans="1:12" ht="63" customHeight="1" x14ac:dyDescent="0.4">
      <c r="A20" s="535" t="s">
        <v>163</v>
      </c>
      <c r="B20" s="542" t="s">
        <v>606</v>
      </c>
      <c r="C20" s="543">
        <f t="shared" ref="C20:C44" si="0">+D20+E20+F20</f>
        <v>120000000</v>
      </c>
      <c r="D20" s="543"/>
      <c r="E20" s="543">
        <v>120000000</v>
      </c>
      <c r="F20" s="543"/>
      <c r="G20" s="543"/>
      <c r="H20" s="74"/>
    </row>
    <row r="21" spans="1:12" ht="88.5" customHeight="1" x14ac:dyDescent="0.4">
      <c r="A21" s="535" t="s">
        <v>165</v>
      </c>
      <c r="B21" s="542" t="s">
        <v>607</v>
      </c>
      <c r="C21" s="543">
        <f t="shared" si="0"/>
        <v>733600</v>
      </c>
      <c r="D21" s="543"/>
      <c r="E21" s="543">
        <v>733600</v>
      </c>
      <c r="F21" s="543"/>
      <c r="G21" s="543"/>
      <c r="H21" s="74">
        <f>+E21+'[4]Phụ biểu 01'!$C$17+'[5]Phụ biểu kèm QĐ'!$G$22+98175000</f>
        <v>258621970.00000003</v>
      </c>
    </row>
    <row r="22" spans="1:12" ht="67.5" customHeight="1" x14ac:dyDescent="0.4">
      <c r="A22" s="535" t="s">
        <v>232</v>
      </c>
      <c r="B22" s="542" t="s">
        <v>608</v>
      </c>
      <c r="C22" s="543">
        <f t="shared" si="0"/>
        <v>80000000</v>
      </c>
      <c r="D22" s="544"/>
      <c r="E22" s="543">
        <v>80000000</v>
      </c>
      <c r="F22" s="545"/>
      <c r="G22" s="546"/>
      <c r="H22" s="74"/>
    </row>
    <row r="23" spans="1:12" ht="78.75" customHeight="1" x14ac:dyDescent="0.4">
      <c r="A23" s="535" t="s">
        <v>233</v>
      </c>
      <c r="B23" s="547" t="s">
        <v>609</v>
      </c>
      <c r="C23" s="543">
        <f t="shared" si="0"/>
        <v>15570000</v>
      </c>
      <c r="D23" s="543"/>
      <c r="E23" s="543">
        <v>15570000</v>
      </c>
      <c r="F23" s="543"/>
      <c r="G23" s="543"/>
    </row>
    <row r="24" spans="1:12" ht="63.75" customHeight="1" x14ac:dyDescent="0.4">
      <c r="A24" s="535" t="s">
        <v>234</v>
      </c>
      <c r="B24" s="542" t="s">
        <v>610</v>
      </c>
      <c r="C24" s="543">
        <f t="shared" si="0"/>
        <v>30000000</v>
      </c>
      <c r="D24" s="544"/>
      <c r="E24" s="543">
        <v>30000000</v>
      </c>
      <c r="F24" s="545"/>
      <c r="G24" s="546"/>
    </row>
    <row r="25" spans="1:12" ht="60.75" customHeight="1" x14ac:dyDescent="0.4">
      <c r="A25" s="535" t="s">
        <v>235</v>
      </c>
      <c r="B25" s="542" t="s">
        <v>611</v>
      </c>
      <c r="C25" s="543">
        <f t="shared" si="0"/>
        <v>52105000</v>
      </c>
      <c r="D25" s="544"/>
      <c r="E25" s="543">
        <v>52105000</v>
      </c>
      <c r="F25" s="545"/>
      <c r="G25" s="546"/>
    </row>
    <row r="26" spans="1:12" ht="56.25" customHeight="1" x14ac:dyDescent="0.4">
      <c r="A26" s="535" t="s">
        <v>236</v>
      </c>
      <c r="B26" s="542" t="s">
        <v>612</v>
      </c>
      <c r="C26" s="543">
        <f t="shared" si="0"/>
        <v>200000000</v>
      </c>
      <c r="D26" s="543"/>
      <c r="E26" s="543">
        <v>200000000</v>
      </c>
      <c r="F26" s="543"/>
      <c r="G26" s="543"/>
    </row>
    <row r="27" spans="1:12" ht="66.75" customHeight="1" x14ac:dyDescent="0.4">
      <c r="A27" s="535" t="s">
        <v>237</v>
      </c>
      <c r="B27" s="542" t="s">
        <v>613</v>
      </c>
      <c r="C27" s="543">
        <f t="shared" ref="C27:C33" si="1">+D27+E27+F27</f>
        <v>266848800</v>
      </c>
      <c r="D27" s="543"/>
      <c r="E27" s="543">
        <v>266848800</v>
      </c>
      <c r="F27" s="543"/>
      <c r="G27" s="543"/>
      <c r="H27" s="74">
        <f>+SUM(E27:E32)+'[5]Phụ biểu kèm QĐ'!$G$9+'[5]Phụ biểu kèm QĐ'!$G$78+'[6]Phụ biểu 02'!$C$13+'[4]Phụ biểu 01'!$C$7</f>
        <v>2332107298</v>
      </c>
      <c r="I27" s="528"/>
      <c r="J27" s="528"/>
      <c r="K27" s="528"/>
      <c r="L27" s="528"/>
    </row>
    <row r="28" spans="1:12" ht="69" customHeight="1" x14ac:dyDescent="0.4">
      <c r="A28" s="535" t="s">
        <v>238</v>
      </c>
      <c r="B28" s="542" t="s">
        <v>617</v>
      </c>
      <c r="C28" s="543">
        <f t="shared" si="1"/>
        <v>403743300</v>
      </c>
      <c r="D28" s="543"/>
      <c r="E28" s="543">
        <v>403743300</v>
      </c>
      <c r="F28" s="543"/>
      <c r="G28" s="543"/>
      <c r="H28" s="74">
        <f>2332512298</f>
        <v>2332512298</v>
      </c>
      <c r="J28" s="74"/>
    </row>
    <row r="29" spans="1:12" ht="69.75" customHeight="1" x14ac:dyDescent="0.4">
      <c r="A29" s="535" t="s">
        <v>239</v>
      </c>
      <c r="B29" s="542" t="s">
        <v>614</v>
      </c>
      <c r="C29" s="543">
        <f t="shared" si="1"/>
        <v>295484957</v>
      </c>
      <c r="D29" s="543"/>
      <c r="E29" s="543">
        <v>295484957</v>
      </c>
      <c r="F29" s="543"/>
      <c r="G29" s="543"/>
      <c r="H29" s="74">
        <f>+H28-H27</f>
        <v>405000</v>
      </c>
    </row>
    <row r="30" spans="1:12" ht="54" customHeight="1" x14ac:dyDescent="0.4">
      <c r="A30" s="535" t="s">
        <v>240</v>
      </c>
      <c r="B30" s="542" t="s">
        <v>626</v>
      </c>
      <c r="C30" s="543">
        <f t="shared" si="1"/>
        <v>140777000</v>
      </c>
      <c r="D30" s="544"/>
      <c r="E30" s="543">
        <v>140777000</v>
      </c>
      <c r="F30" s="548"/>
      <c r="G30" s="546"/>
      <c r="I30" s="74"/>
    </row>
    <row r="31" spans="1:12" ht="59.25" customHeight="1" x14ac:dyDescent="0.4">
      <c r="A31" s="535" t="s">
        <v>241</v>
      </c>
      <c r="B31" s="542" t="s">
        <v>625</v>
      </c>
      <c r="C31" s="543">
        <f t="shared" si="1"/>
        <v>156000000</v>
      </c>
      <c r="D31" s="544"/>
      <c r="E31" s="543">
        <v>156000000</v>
      </c>
      <c r="F31" s="537"/>
      <c r="G31" s="546"/>
      <c r="I31" s="74"/>
    </row>
    <row r="32" spans="1:12" ht="59.25" customHeight="1" x14ac:dyDescent="0.4">
      <c r="A32" s="535" t="s">
        <v>242</v>
      </c>
      <c r="B32" s="547" t="s">
        <v>3072</v>
      </c>
      <c r="C32" s="543">
        <f t="shared" si="1"/>
        <v>9410000</v>
      </c>
      <c r="D32" s="544"/>
      <c r="E32" s="543">
        <f>9815000-405000</f>
        <v>9410000</v>
      </c>
      <c r="F32" s="537"/>
      <c r="G32" s="546"/>
      <c r="I32" s="74"/>
    </row>
    <row r="33" spans="1:9" ht="104.25" customHeight="1" x14ac:dyDescent="0.4">
      <c r="A33" s="535" t="s">
        <v>293</v>
      </c>
      <c r="B33" s="542" t="s">
        <v>616</v>
      </c>
      <c r="C33" s="543">
        <f t="shared" si="1"/>
        <v>97903400</v>
      </c>
      <c r="D33" s="543"/>
      <c r="E33" s="543">
        <v>97903400</v>
      </c>
      <c r="F33" s="543"/>
      <c r="G33" s="543"/>
      <c r="H33" s="74">
        <f>+SUM(E33:E36,E62)+'[4]Phụ biểu 01'!$C$14+'[5]Phụ biểu kèm QĐ'!$G$74+'[5]Phụ biểu kèm QĐ'!$G$19</f>
        <v>2662382522.1999998</v>
      </c>
    </row>
    <row r="34" spans="1:9" ht="90" customHeight="1" x14ac:dyDescent="0.4">
      <c r="A34" s="535" t="s">
        <v>294</v>
      </c>
      <c r="B34" s="542" t="s">
        <v>615</v>
      </c>
      <c r="C34" s="543">
        <f t="shared" si="0"/>
        <v>1194313600</v>
      </c>
      <c r="D34" s="543"/>
      <c r="E34" s="543">
        <v>1194313600</v>
      </c>
      <c r="F34" s="543"/>
      <c r="G34" s="543"/>
      <c r="H34" s="549"/>
    </row>
    <row r="35" spans="1:9" ht="69" customHeight="1" x14ac:dyDescent="0.4">
      <c r="A35" s="535" t="s">
        <v>295</v>
      </c>
      <c r="B35" s="542" t="s">
        <v>624</v>
      </c>
      <c r="C35" s="543">
        <f>+D35+E35+F35</f>
        <v>154132700</v>
      </c>
      <c r="D35" s="544"/>
      <c r="E35" s="537">
        <v>154132700</v>
      </c>
      <c r="F35" s="537"/>
      <c r="G35" s="546"/>
      <c r="I35" s="74"/>
    </row>
    <row r="36" spans="1:9" ht="90.75" customHeight="1" x14ac:dyDescent="0.4">
      <c r="A36" s="535" t="s">
        <v>296</v>
      </c>
      <c r="B36" s="542" t="s">
        <v>3058</v>
      </c>
      <c r="C36" s="543">
        <f>+D36+E36+F36</f>
        <v>373725600</v>
      </c>
      <c r="D36" s="544"/>
      <c r="E36" s="543">
        <v>373725600</v>
      </c>
      <c r="F36" s="537"/>
      <c r="G36" s="546"/>
      <c r="I36" s="74"/>
    </row>
    <row r="37" spans="1:9" ht="59.25" customHeight="1" x14ac:dyDescent="0.4">
      <c r="A37" s="535" t="s">
        <v>297</v>
      </c>
      <c r="B37" s="542" t="s">
        <v>619</v>
      </c>
      <c r="C37" s="543">
        <f t="shared" si="0"/>
        <v>58085000</v>
      </c>
      <c r="D37" s="544"/>
      <c r="E37" s="543">
        <v>58085000</v>
      </c>
      <c r="F37" s="545"/>
      <c r="G37" s="546"/>
      <c r="H37" s="74">
        <f>+E37+E38+E39+'[4]Phụ biểu 01'!$C$21+'[5]Phụ biểu kèm QĐ'!$G$26</f>
        <v>602411330</v>
      </c>
    </row>
    <row r="38" spans="1:9" ht="58.5" customHeight="1" x14ac:dyDescent="0.4">
      <c r="A38" s="535" t="s">
        <v>298</v>
      </c>
      <c r="B38" s="542" t="s">
        <v>618</v>
      </c>
      <c r="C38" s="543">
        <f t="shared" si="0"/>
        <v>93340000</v>
      </c>
      <c r="D38" s="544"/>
      <c r="E38" s="543">
        <v>93340000</v>
      </c>
      <c r="F38" s="545"/>
      <c r="G38" s="546"/>
    </row>
    <row r="39" spans="1:9" ht="50.25" customHeight="1" x14ac:dyDescent="0.4">
      <c r="A39" s="535" t="s">
        <v>299</v>
      </c>
      <c r="B39" s="542" t="s">
        <v>620</v>
      </c>
      <c r="C39" s="543">
        <f t="shared" si="0"/>
        <v>354440000</v>
      </c>
      <c r="D39" s="544"/>
      <c r="E39" s="537">
        <v>354440000</v>
      </c>
      <c r="F39" s="537"/>
      <c r="G39" s="546"/>
      <c r="I39" s="74"/>
    </row>
    <row r="40" spans="1:9" ht="63.75" customHeight="1" x14ac:dyDescent="0.4">
      <c r="A40" s="535" t="s">
        <v>300</v>
      </c>
      <c r="B40" s="542" t="s">
        <v>621</v>
      </c>
      <c r="C40" s="543">
        <f t="shared" si="0"/>
        <v>115828000</v>
      </c>
      <c r="D40" s="544"/>
      <c r="E40" s="543">
        <v>115828000</v>
      </c>
      <c r="F40" s="548"/>
      <c r="G40" s="546"/>
      <c r="I40" s="74"/>
    </row>
    <row r="41" spans="1:9" ht="87" customHeight="1" x14ac:dyDescent="0.4">
      <c r="A41" s="535" t="s">
        <v>301</v>
      </c>
      <c r="B41" s="542" t="s">
        <v>623</v>
      </c>
      <c r="C41" s="543">
        <f t="shared" si="0"/>
        <v>49500000</v>
      </c>
      <c r="D41" s="544"/>
      <c r="E41" s="543">
        <v>49500000</v>
      </c>
      <c r="F41" s="537"/>
      <c r="G41" s="546"/>
      <c r="H41" s="74">
        <f>+E41+E42+'[4]Phụ biểu 01'!$C$15+'[5]Phụ biểu kèm QĐ'!$G$20</f>
        <v>213681875</v>
      </c>
      <c r="I41" s="74"/>
    </row>
    <row r="42" spans="1:9" ht="60.75" customHeight="1" x14ac:dyDescent="0.4">
      <c r="A42" s="535" t="s">
        <v>302</v>
      </c>
      <c r="B42" s="547" t="s">
        <v>3073</v>
      </c>
      <c r="C42" s="543">
        <f>+D42+E42+F42</f>
        <v>45500000</v>
      </c>
      <c r="D42" s="544"/>
      <c r="E42" s="543">
        <v>45500000</v>
      </c>
      <c r="F42" s="537"/>
      <c r="G42" s="546"/>
      <c r="I42" s="74"/>
    </row>
    <row r="43" spans="1:9" ht="71.25" customHeight="1" x14ac:dyDescent="0.4">
      <c r="A43" s="535" t="s">
        <v>303</v>
      </c>
      <c r="B43" s="542" t="s">
        <v>627</v>
      </c>
      <c r="C43" s="543">
        <f t="shared" si="0"/>
        <v>60235725</v>
      </c>
      <c r="D43" s="544"/>
      <c r="E43" s="537">
        <v>60235725</v>
      </c>
      <c r="F43" s="537"/>
      <c r="G43" s="546"/>
      <c r="I43" s="74"/>
    </row>
    <row r="44" spans="1:9" ht="57" customHeight="1" x14ac:dyDescent="0.4">
      <c r="A44" s="535" t="s">
        <v>304</v>
      </c>
      <c r="B44" s="542" t="s">
        <v>628</v>
      </c>
      <c r="C44" s="543">
        <f t="shared" si="0"/>
        <v>51758000</v>
      </c>
      <c r="D44" s="544"/>
      <c r="E44" s="543">
        <v>51758000</v>
      </c>
      <c r="F44" s="548"/>
      <c r="G44" s="546"/>
      <c r="I44" s="74"/>
    </row>
    <row r="45" spans="1:9" ht="60.75" customHeight="1" x14ac:dyDescent="0.4">
      <c r="A45" s="535" t="s">
        <v>305</v>
      </c>
      <c r="B45" s="542" t="s">
        <v>3074</v>
      </c>
      <c r="C45" s="543">
        <f t="shared" ref="C45:C50" si="2">+D45+E45+F45</f>
        <v>20000000</v>
      </c>
      <c r="D45" s="544"/>
      <c r="E45" s="543">
        <v>20000000</v>
      </c>
      <c r="F45" s="537"/>
      <c r="G45" s="546"/>
      <c r="I45" s="74"/>
    </row>
    <row r="46" spans="1:9" ht="38.25" customHeight="1" x14ac:dyDescent="0.4">
      <c r="A46" s="535" t="s">
        <v>306</v>
      </c>
      <c r="B46" s="547" t="s">
        <v>3075</v>
      </c>
      <c r="C46" s="543">
        <f t="shared" si="2"/>
        <v>-217303917</v>
      </c>
      <c r="D46" s="544"/>
      <c r="E46" s="543">
        <v>-217303917</v>
      </c>
      <c r="F46" s="537"/>
      <c r="G46" s="546"/>
      <c r="I46" s="74"/>
    </row>
    <row r="47" spans="1:9" ht="87.75" customHeight="1" x14ac:dyDescent="0.4">
      <c r="A47" s="535" t="s">
        <v>3065</v>
      </c>
      <c r="B47" s="547" t="s">
        <v>3076</v>
      </c>
      <c r="C47" s="543">
        <f t="shared" si="2"/>
        <v>17877294</v>
      </c>
      <c r="D47" s="544"/>
      <c r="E47" s="543">
        <v>17877294</v>
      </c>
      <c r="F47" s="537"/>
      <c r="G47" s="546"/>
      <c r="I47" s="74"/>
    </row>
    <row r="48" spans="1:9" ht="70.5" customHeight="1" x14ac:dyDescent="0.4">
      <c r="A48" s="535" t="s">
        <v>3066</v>
      </c>
      <c r="B48" s="547" t="s">
        <v>3077</v>
      </c>
      <c r="C48" s="543">
        <f t="shared" si="2"/>
        <v>29950000</v>
      </c>
      <c r="D48" s="544"/>
      <c r="E48" s="543">
        <v>29950000</v>
      </c>
      <c r="F48" s="537"/>
      <c r="G48" s="546"/>
      <c r="I48" s="74"/>
    </row>
    <row r="49" spans="1:9" ht="70.5" customHeight="1" x14ac:dyDescent="0.4">
      <c r="A49" s="535" t="s">
        <v>3068</v>
      </c>
      <c r="B49" s="547" t="s">
        <v>3079</v>
      </c>
      <c r="C49" s="543">
        <f t="shared" si="2"/>
        <v>4212000</v>
      </c>
      <c r="D49" s="544"/>
      <c r="E49" s="543">
        <v>4212000</v>
      </c>
      <c r="F49" s="537"/>
      <c r="G49" s="546"/>
      <c r="I49" s="74"/>
    </row>
    <row r="50" spans="1:9" ht="57" customHeight="1" x14ac:dyDescent="0.4">
      <c r="A50" s="535" t="s">
        <v>3070</v>
      </c>
      <c r="B50" s="542" t="s">
        <v>3063</v>
      </c>
      <c r="C50" s="543">
        <f t="shared" si="2"/>
        <v>3357312600</v>
      </c>
      <c r="D50" s="544"/>
      <c r="E50" s="543"/>
      <c r="F50" s="537">
        <v>3357312600</v>
      </c>
      <c r="G50" s="546"/>
      <c r="I50" s="74"/>
    </row>
    <row r="51" spans="1:9" ht="43.5" customHeight="1" x14ac:dyDescent="0.4">
      <c r="A51" s="535" t="s">
        <v>3080</v>
      </c>
      <c r="B51" s="542" t="s">
        <v>3064</v>
      </c>
      <c r="C51" s="543">
        <f t="shared" ref="C51:C54" si="3">+D51+E51+F51</f>
        <v>2102351868</v>
      </c>
      <c r="D51" s="544"/>
      <c r="E51" s="543"/>
      <c r="F51" s="537">
        <v>2102351868</v>
      </c>
      <c r="G51" s="546"/>
      <c r="I51" s="74"/>
    </row>
    <row r="52" spans="1:9" ht="54" customHeight="1" x14ac:dyDescent="0.4">
      <c r="A52" s="535" t="s">
        <v>3081</v>
      </c>
      <c r="B52" s="542" t="s">
        <v>3067</v>
      </c>
      <c r="C52" s="543">
        <f t="shared" si="3"/>
        <v>4611373320</v>
      </c>
      <c r="D52" s="544"/>
      <c r="E52" s="537"/>
      <c r="F52" s="537">
        <v>4611373320</v>
      </c>
      <c r="G52" s="546"/>
      <c r="I52" s="74"/>
    </row>
    <row r="53" spans="1:9" ht="37.5" customHeight="1" x14ac:dyDescent="0.4">
      <c r="A53" s="535" t="s">
        <v>3082</v>
      </c>
      <c r="B53" s="542" t="s">
        <v>3069</v>
      </c>
      <c r="C53" s="543">
        <f t="shared" ref="C53" si="4">+D53+E53+F53</f>
        <v>559988100</v>
      </c>
      <c r="D53" s="544"/>
      <c r="E53" s="537"/>
      <c r="F53" s="537">
        <v>559988100</v>
      </c>
      <c r="G53" s="546"/>
      <c r="I53" s="74"/>
    </row>
    <row r="54" spans="1:9" ht="37.5" customHeight="1" x14ac:dyDescent="0.4">
      <c r="A54" s="535" t="s">
        <v>3083</v>
      </c>
      <c r="B54" s="542" t="s">
        <v>3071</v>
      </c>
      <c r="C54" s="543">
        <f t="shared" si="3"/>
        <v>758010000</v>
      </c>
      <c r="D54" s="544"/>
      <c r="E54" s="537"/>
      <c r="F54" s="537">
        <f>300000000+458010000</f>
        <v>758010000</v>
      </c>
      <c r="G54" s="546"/>
      <c r="I54" s="74"/>
    </row>
    <row r="55" spans="1:9" ht="25" customHeight="1" x14ac:dyDescent="0.4">
      <c r="A55" s="532">
        <v>3</v>
      </c>
      <c r="B55" s="533" t="s">
        <v>307</v>
      </c>
      <c r="C55" s="546"/>
      <c r="D55" s="546"/>
      <c r="E55" s="534"/>
      <c r="F55" s="545"/>
      <c r="G55" s="546"/>
    </row>
    <row r="56" spans="1:9" ht="25" customHeight="1" x14ac:dyDescent="0.4">
      <c r="A56" s="535"/>
      <c r="B56" s="550" t="s">
        <v>308</v>
      </c>
      <c r="C56" s="544"/>
      <c r="D56" s="544"/>
      <c r="E56" s="543"/>
      <c r="F56" s="537"/>
      <c r="G56" s="544"/>
    </row>
    <row r="57" spans="1:9" ht="25" customHeight="1" x14ac:dyDescent="0.4">
      <c r="A57" s="535"/>
      <c r="B57" s="550" t="s">
        <v>309</v>
      </c>
      <c r="C57" s="544"/>
      <c r="D57" s="544"/>
      <c r="E57" s="543"/>
      <c r="F57" s="537"/>
      <c r="G57" s="544"/>
    </row>
    <row r="58" spans="1:9" ht="25" customHeight="1" x14ac:dyDescent="0.4">
      <c r="A58" s="532" t="s">
        <v>268</v>
      </c>
      <c r="B58" s="533" t="s">
        <v>310</v>
      </c>
      <c r="C58" s="546"/>
      <c r="D58" s="546"/>
      <c r="E58" s="534"/>
      <c r="F58" s="545"/>
      <c r="G58" s="546"/>
    </row>
    <row r="59" spans="1:9" ht="25" customHeight="1" x14ac:dyDescent="0.4">
      <c r="A59" s="542"/>
      <c r="B59" s="550" t="s">
        <v>311</v>
      </c>
      <c r="C59" s="542"/>
      <c r="D59" s="542"/>
      <c r="E59" s="551"/>
      <c r="F59" s="552"/>
      <c r="G59" s="542"/>
    </row>
    <row r="60" spans="1:9" ht="25" customHeight="1" x14ac:dyDescent="0.4">
      <c r="A60" s="542"/>
      <c r="B60" s="550" t="s">
        <v>3078</v>
      </c>
      <c r="C60" s="542"/>
      <c r="D60" s="542"/>
      <c r="E60" s="551"/>
      <c r="F60" s="552"/>
      <c r="G60" s="542"/>
    </row>
    <row r="61" spans="1:9" ht="25" customHeight="1" x14ac:dyDescent="0.4">
      <c r="A61" s="532">
        <v>5</v>
      </c>
      <c r="B61" s="533" t="s">
        <v>312</v>
      </c>
      <c r="C61" s="534">
        <f>+SUM(C62:C62)</f>
        <v>361738500</v>
      </c>
      <c r="D61" s="534">
        <f>+SUM(D62:D62)</f>
        <v>0</v>
      </c>
      <c r="E61" s="534">
        <f>+SUM(E62:E62)</f>
        <v>361738500</v>
      </c>
      <c r="F61" s="534">
        <f>+SUM(F62:F62)</f>
        <v>0</v>
      </c>
      <c r="G61" s="546"/>
    </row>
    <row r="62" spans="1:9" ht="71.25" customHeight="1" x14ac:dyDescent="0.4">
      <c r="A62" s="532"/>
      <c r="B62" s="536" t="s">
        <v>622</v>
      </c>
      <c r="C62" s="543">
        <f>+D62+E62+F62</f>
        <v>361738500</v>
      </c>
      <c r="D62" s="546"/>
      <c r="E62" s="543">
        <v>361738500</v>
      </c>
      <c r="F62" s="545"/>
      <c r="G62" s="546"/>
    </row>
    <row r="63" spans="1:9" ht="26.25" customHeight="1" x14ac:dyDescent="0.4">
      <c r="A63" s="532">
        <v>6</v>
      </c>
      <c r="B63" s="533" t="s">
        <v>313</v>
      </c>
      <c r="C63" s="534">
        <v>0</v>
      </c>
      <c r="D63" s="545"/>
      <c r="E63" s="545"/>
      <c r="F63" s="545">
        <v>0</v>
      </c>
      <c r="G63" s="546"/>
    </row>
    <row r="64" spans="1:9" ht="26.25" customHeight="1" x14ac:dyDescent="0.4">
      <c r="A64" s="532" t="s">
        <v>125</v>
      </c>
      <c r="B64" s="533" t="s">
        <v>314</v>
      </c>
      <c r="C64" s="534">
        <f>C65+C70+C73+C76+C79+C81</f>
        <v>0</v>
      </c>
      <c r="D64" s="534">
        <f>D65+D70+D73+D76+D79+D81</f>
        <v>0</v>
      </c>
      <c r="E64" s="534">
        <f>+E65+E70+E79</f>
        <v>0</v>
      </c>
      <c r="F64" s="534">
        <f>F65+F70+F73+F76+F79+F81</f>
        <v>0</v>
      </c>
      <c r="G64" s="546"/>
    </row>
    <row r="65" spans="1:7" ht="26.25" customHeight="1" x14ac:dyDescent="0.4">
      <c r="A65" s="532">
        <v>1</v>
      </c>
      <c r="B65" s="533" t="s">
        <v>291</v>
      </c>
      <c r="C65" s="545">
        <f>SUM(C66:C69)</f>
        <v>0</v>
      </c>
      <c r="D65" s="545">
        <f>SUM(D66:D69)</f>
        <v>0</v>
      </c>
      <c r="E65" s="545">
        <f>SUM(E66:E69)</f>
        <v>0</v>
      </c>
      <c r="F65" s="545">
        <f>SUM(F66:F69)</f>
        <v>0</v>
      </c>
      <c r="G65" s="546"/>
    </row>
    <row r="66" spans="1:7" ht="26.25" hidden="1" customHeight="1" x14ac:dyDescent="0.4">
      <c r="A66" s="553"/>
      <c r="B66" s="554"/>
      <c r="C66" s="543">
        <f>+D66+E66+F66</f>
        <v>0</v>
      </c>
      <c r="D66" s="544"/>
      <c r="E66" s="543"/>
      <c r="F66" s="537"/>
      <c r="G66" s="544"/>
    </row>
    <row r="67" spans="1:7" ht="26.25" hidden="1" customHeight="1" x14ac:dyDescent="0.4">
      <c r="A67" s="555"/>
      <c r="B67" s="554"/>
      <c r="C67" s="543"/>
      <c r="D67" s="544"/>
      <c r="E67" s="543"/>
      <c r="F67" s="537"/>
      <c r="G67" s="544"/>
    </row>
    <row r="68" spans="1:7" ht="26.25" hidden="1" customHeight="1" x14ac:dyDescent="0.4">
      <c r="A68" s="555"/>
      <c r="B68" s="554"/>
      <c r="C68" s="543"/>
      <c r="D68" s="544"/>
      <c r="E68" s="543"/>
      <c r="F68" s="537"/>
      <c r="G68" s="544"/>
    </row>
    <row r="69" spans="1:7" ht="26.25" hidden="1" customHeight="1" x14ac:dyDescent="0.4">
      <c r="A69" s="555"/>
      <c r="B69" s="536"/>
      <c r="C69" s="543"/>
      <c r="D69" s="544"/>
      <c r="E69" s="543"/>
      <c r="F69" s="537"/>
      <c r="G69" s="544"/>
    </row>
    <row r="70" spans="1:7" ht="26.25" customHeight="1" x14ac:dyDescent="0.4">
      <c r="A70" s="532">
        <v>2</v>
      </c>
      <c r="B70" s="533" t="s">
        <v>315</v>
      </c>
      <c r="C70" s="534">
        <f>+C71+C72</f>
        <v>0</v>
      </c>
      <c r="D70" s="534">
        <f>+D71+D72</f>
        <v>0</v>
      </c>
      <c r="E70" s="534">
        <f>+E71+E72</f>
        <v>0</v>
      </c>
      <c r="F70" s="534">
        <f>SUM(F72:F72)</f>
        <v>0</v>
      </c>
      <c r="G70" s="546"/>
    </row>
    <row r="71" spans="1:7" ht="51.75" hidden="1" customHeight="1" x14ac:dyDescent="0.4">
      <c r="A71" s="535"/>
      <c r="B71" s="536"/>
      <c r="C71" s="543">
        <f>+D71+E71+F71</f>
        <v>0</v>
      </c>
      <c r="D71" s="546"/>
      <c r="E71" s="556"/>
      <c r="F71" s="545"/>
      <c r="G71" s="546"/>
    </row>
    <row r="72" spans="1:7" ht="51.75" hidden="1" customHeight="1" x14ac:dyDescent="0.4">
      <c r="A72" s="535"/>
      <c r="B72" s="536"/>
      <c r="C72" s="543">
        <f>+D72+E72+F72</f>
        <v>0</v>
      </c>
      <c r="D72" s="546"/>
      <c r="E72" s="556"/>
      <c r="F72" s="545"/>
      <c r="G72" s="546"/>
    </row>
    <row r="73" spans="1:7" ht="31.5" customHeight="1" x14ac:dyDescent="0.4">
      <c r="A73" s="532">
        <v>3</v>
      </c>
      <c r="B73" s="533" t="s">
        <v>307</v>
      </c>
      <c r="C73" s="546">
        <v>0</v>
      </c>
      <c r="D73" s="546">
        <v>0</v>
      </c>
      <c r="E73" s="534">
        <v>0</v>
      </c>
      <c r="F73" s="545">
        <v>0</v>
      </c>
      <c r="G73" s="546">
        <v>0</v>
      </c>
    </row>
    <row r="74" spans="1:7" ht="27.75" customHeight="1" x14ac:dyDescent="0.4">
      <c r="A74" s="535"/>
      <c r="B74" s="550" t="s">
        <v>308</v>
      </c>
      <c r="C74" s="544"/>
      <c r="D74" s="544"/>
      <c r="E74" s="543"/>
      <c r="F74" s="537"/>
      <c r="G74" s="544"/>
    </row>
    <row r="75" spans="1:7" ht="27.75" customHeight="1" x14ac:dyDescent="0.4">
      <c r="A75" s="535"/>
      <c r="B75" s="550" t="s">
        <v>309</v>
      </c>
      <c r="C75" s="544"/>
      <c r="D75" s="544"/>
      <c r="E75" s="543"/>
      <c r="F75" s="537"/>
      <c r="G75" s="544"/>
    </row>
    <row r="76" spans="1:7" ht="27.75" customHeight="1" x14ac:dyDescent="0.4">
      <c r="A76" s="532" t="s">
        <v>268</v>
      </c>
      <c r="B76" s="533" t="s">
        <v>310</v>
      </c>
      <c r="C76" s="546">
        <v>0</v>
      </c>
      <c r="D76" s="546">
        <v>0</v>
      </c>
      <c r="E76" s="534">
        <v>0</v>
      </c>
      <c r="F76" s="545">
        <v>0</v>
      </c>
      <c r="G76" s="546">
        <v>0</v>
      </c>
    </row>
    <row r="77" spans="1:7" ht="27.75" customHeight="1" x14ac:dyDescent="0.4">
      <c r="A77" s="542"/>
      <c r="B77" s="550" t="s">
        <v>311</v>
      </c>
      <c r="C77" s="542"/>
      <c r="D77" s="542"/>
      <c r="E77" s="551"/>
      <c r="F77" s="552"/>
      <c r="G77" s="542"/>
    </row>
    <row r="78" spans="1:7" ht="27.75" customHeight="1" x14ac:dyDescent="0.4">
      <c r="A78" s="542"/>
      <c r="B78" s="550" t="s">
        <v>3078</v>
      </c>
      <c r="C78" s="542"/>
      <c r="D78" s="542"/>
      <c r="E78" s="551"/>
      <c r="F78" s="552"/>
      <c r="G78" s="542"/>
    </row>
    <row r="79" spans="1:7" ht="23.25" customHeight="1" x14ac:dyDescent="0.4">
      <c r="A79" s="532">
        <v>5</v>
      </c>
      <c r="B79" s="533" t="s">
        <v>312</v>
      </c>
      <c r="C79" s="534">
        <f>+SUM(C80:C80)</f>
        <v>0</v>
      </c>
      <c r="D79" s="534">
        <f>+SUM(D80:D80)</f>
        <v>0</v>
      </c>
      <c r="E79" s="534">
        <f>+SUM(E80:E80)</f>
        <v>0</v>
      </c>
      <c r="F79" s="534">
        <f>+SUM(F80:F80)</f>
        <v>0</v>
      </c>
      <c r="G79" s="546">
        <v>0</v>
      </c>
    </row>
    <row r="80" spans="1:7" ht="27.75" hidden="1" customHeight="1" x14ac:dyDescent="0.4">
      <c r="A80" s="532"/>
      <c r="B80" s="536"/>
      <c r="C80" s="534"/>
      <c r="D80" s="546"/>
      <c r="E80" s="543"/>
      <c r="F80" s="545"/>
      <c r="G80" s="546"/>
    </row>
    <row r="81" spans="1:7" ht="21" customHeight="1" x14ac:dyDescent="0.4">
      <c r="A81" s="557">
        <v>6</v>
      </c>
      <c r="B81" s="558" t="s">
        <v>313</v>
      </c>
      <c r="C81" s="559">
        <v>0</v>
      </c>
      <c r="D81" s="560">
        <v>0</v>
      </c>
      <c r="E81" s="560">
        <v>0</v>
      </c>
      <c r="F81" s="560">
        <v>0</v>
      </c>
      <c r="G81" s="561"/>
    </row>
    <row r="83" spans="1:7" x14ac:dyDescent="0.4">
      <c r="D83" s="1034" t="e">
        <f>+'TT342- Biểu 68-ok'!D33</f>
        <v>#REF!</v>
      </c>
      <c r="E83" s="1034"/>
      <c r="F83" s="1034"/>
      <c r="G83" s="1034"/>
    </row>
    <row r="84" spans="1:7" x14ac:dyDescent="0.4">
      <c r="D84" s="1035" t="s">
        <v>41</v>
      </c>
      <c r="E84" s="1035"/>
      <c r="F84" s="1035"/>
      <c r="G84" s="1035"/>
    </row>
    <row r="85" spans="1:7" x14ac:dyDescent="0.4">
      <c r="D85" s="1035" t="s">
        <v>43</v>
      </c>
      <c r="E85" s="1035"/>
      <c r="F85" s="1035"/>
      <c r="G85" s="1035"/>
    </row>
    <row r="86" spans="1:7" x14ac:dyDescent="0.4">
      <c r="D86" s="541"/>
      <c r="E86" s="541"/>
      <c r="F86" s="541"/>
      <c r="G86" s="541"/>
    </row>
    <row r="87" spans="1:7" x14ac:dyDescent="0.4">
      <c r="D87" s="541"/>
      <c r="E87" s="541"/>
      <c r="F87" s="541"/>
      <c r="G87" s="541"/>
    </row>
    <row r="88" spans="1:7" x14ac:dyDescent="0.4">
      <c r="D88" s="541"/>
      <c r="E88" s="541"/>
      <c r="F88" s="541"/>
      <c r="G88" s="541"/>
    </row>
    <row r="89" spans="1:7" x14ac:dyDescent="0.4">
      <c r="D89" s="541"/>
      <c r="E89" s="541"/>
      <c r="F89" s="541"/>
      <c r="G89" s="541"/>
    </row>
    <row r="90" spans="1:7" ht="50.25" customHeight="1" x14ac:dyDescent="0.4">
      <c r="D90" s="541"/>
      <c r="E90" s="541"/>
      <c r="F90" s="541"/>
      <c r="G90" s="541"/>
    </row>
    <row r="91" spans="1:7" x14ac:dyDescent="0.4">
      <c r="D91" s="1035" t="s">
        <v>46</v>
      </c>
      <c r="E91" s="1035"/>
      <c r="F91" s="1035"/>
      <c r="G91" s="1035"/>
    </row>
  </sheetData>
  <mergeCells count="17">
    <mergeCell ref="A6:G6"/>
    <mergeCell ref="A1:B1"/>
    <mergeCell ref="D1:G2"/>
    <mergeCell ref="A2:B2"/>
    <mergeCell ref="A4:G4"/>
    <mergeCell ref="A5:G5"/>
    <mergeCell ref="D83:G83"/>
    <mergeCell ref="D84:G84"/>
    <mergeCell ref="D85:G85"/>
    <mergeCell ref="D91:G91"/>
    <mergeCell ref="A7:G7"/>
    <mergeCell ref="F8:G8"/>
    <mergeCell ref="A9:A10"/>
    <mergeCell ref="B9:B10"/>
    <mergeCell ref="C9:C10"/>
    <mergeCell ref="D9:F9"/>
    <mergeCell ref="G9:G10"/>
  </mergeCells>
  <phoneticPr fontId="115" type="noConversion"/>
  <pageMargins left="0.94" right="0.55000000000000004" top="0.75" bottom="0.44" header="0.3" footer="0.3"/>
  <pageSetup paperSize="9" scale="7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C20" sqref="C20:E20"/>
    </sheetView>
  </sheetViews>
  <sheetFormatPr defaultRowHeight="14.5" x14ac:dyDescent="0.35"/>
  <cols>
    <col min="1" max="1" width="6.1796875" customWidth="1"/>
    <col min="2" max="2" width="47" customWidth="1"/>
    <col min="3" max="3" width="23.81640625" customWidth="1"/>
    <col min="4" max="4" width="22.54296875" customWidth="1"/>
    <col min="5" max="5" width="19.26953125" customWidth="1"/>
    <col min="253" max="253" width="6.1796875" customWidth="1"/>
    <col min="254" max="254" width="36.7265625" customWidth="1"/>
    <col min="255" max="255" width="19.1796875" customWidth="1"/>
    <col min="256" max="256" width="19.26953125" customWidth="1"/>
    <col min="257" max="257" width="19.54296875" customWidth="1"/>
    <col min="509" max="509" width="6.1796875" customWidth="1"/>
    <col min="510" max="510" width="36.7265625" customWidth="1"/>
    <col min="511" max="511" width="19.1796875" customWidth="1"/>
    <col min="512" max="512" width="19.26953125" customWidth="1"/>
    <col min="513" max="513" width="19.54296875" customWidth="1"/>
    <col min="765" max="765" width="6.1796875" customWidth="1"/>
    <col min="766" max="766" width="36.7265625" customWidth="1"/>
    <col min="767" max="767" width="19.1796875" customWidth="1"/>
    <col min="768" max="768" width="19.26953125" customWidth="1"/>
    <col min="769" max="769" width="19.54296875" customWidth="1"/>
    <col min="1021" max="1021" width="6.1796875" customWidth="1"/>
    <col min="1022" max="1022" width="36.7265625" customWidth="1"/>
    <col min="1023" max="1023" width="19.1796875" customWidth="1"/>
    <col min="1024" max="1024" width="19.26953125" customWidth="1"/>
    <col min="1025" max="1025" width="19.54296875" customWidth="1"/>
    <col min="1277" max="1277" width="6.1796875" customWidth="1"/>
    <col min="1278" max="1278" width="36.7265625" customWidth="1"/>
    <col min="1279" max="1279" width="19.1796875" customWidth="1"/>
    <col min="1280" max="1280" width="19.26953125" customWidth="1"/>
    <col min="1281" max="1281" width="19.54296875" customWidth="1"/>
    <col min="1533" max="1533" width="6.1796875" customWidth="1"/>
    <col min="1534" max="1534" width="36.7265625" customWidth="1"/>
    <col min="1535" max="1535" width="19.1796875" customWidth="1"/>
    <col min="1536" max="1536" width="19.26953125" customWidth="1"/>
    <col min="1537" max="1537" width="19.54296875" customWidth="1"/>
    <col min="1789" max="1789" width="6.1796875" customWidth="1"/>
    <col min="1790" max="1790" width="36.7265625" customWidth="1"/>
    <col min="1791" max="1791" width="19.1796875" customWidth="1"/>
    <col min="1792" max="1792" width="19.26953125" customWidth="1"/>
    <col min="1793" max="1793" width="19.54296875" customWidth="1"/>
    <col min="2045" max="2045" width="6.1796875" customWidth="1"/>
    <col min="2046" max="2046" width="36.7265625" customWidth="1"/>
    <col min="2047" max="2047" width="19.1796875" customWidth="1"/>
    <col min="2048" max="2048" width="19.26953125" customWidth="1"/>
    <col min="2049" max="2049" width="19.54296875" customWidth="1"/>
    <col min="2301" max="2301" width="6.1796875" customWidth="1"/>
    <col min="2302" max="2302" width="36.7265625" customWidth="1"/>
    <col min="2303" max="2303" width="19.1796875" customWidth="1"/>
    <col min="2304" max="2304" width="19.26953125" customWidth="1"/>
    <col min="2305" max="2305" width="19.54296875" customWidth="1"/>
    <col min="2557" max="2557" width="6.1796875" customWidth="1"/>
    <col min="2558" max="2558" width="36.7265625" customWidth="1"/>
    <col min="2559" max="2559" width="19.1796875" customWidth="1"/>
    <col min="2560" max="2560" width="19.26953125" customWidth="1"/>
    <col min="2561" max="2561" width="19.54296875" customWidth="1"/>
    <col min="2813" max="2813" width="6.1796875" customWidth="1"/>
    <col min="2814" max="2814" width="36.7265625" customWidth="1"/>
    <col min="2815" max="2815" width="19.1796875" customWidth="1"/>
    <col min="2816" max="2816" width="19.26953125" customWidth="1"/>
    <col min="2817" max="2817" width="19.54296875" customWidth="1"/>
    <col min="3069" max="3069" width="6.1796875" customWidth="1"/>
    <col min="3070" max="3070" width="36.7265625" customWidth="1"/>
    <col min="3071" max="3071" width="19.1796875" customWidth="1"/>
    <col min="3072" max="3072" width="19.26953125" customWidth="1"/>
    <col min="3073" max="3073" width="19.54296875" customWidth="1"/>
    <col min="3325" max="3325" width="6.1796875" customWidth="1"/>
    <col min="3326" max="3326" width="36.7265625" customWidth="1"/>
    <col min="3327" max="3327" width="19.1796875" customWidth="1"/>
    <col min="3328" max="3328" width="19.26953125" customWidth="1"/>
    <col min="3329" max="3329" width="19.54296875" customWidth="1"/>
    <col min="3581" max="3581" width="6.1796875" customWidth="1"/>
    <col min="3582" max="3582" width="36.7265625" customWidth="1"/>
    <col min="3583" max="3583" width="19.1796875" customWidth="1"/>
    <col min="3584" max="3584" width="19.26953125" customWidth="1"/>
    <col min="3585" max="3585" width="19.54296875" customWidth="1"/>
    <col min="3837" max="3837" width="6.1796875" customWidth="1"/>
    <col min="3838" max="3838" width="36.7265625" customWidth="1"/>
    <col min="3839" max="3839" width="19.1796875" customWidth="1"/>
    <col min="3840" max="3840" width="19.26953125" customWidth="1"/>
    <col min="3841" max="3841" width="19.54296875" customWidth="1"/>
    <col min="4093" max="4093" width="6.1796875" customWidth="1"/>
    <col min="4094" max="4094" width="36.7265625" customWidth="1"/>
    <col min="4095" max="4095" width="19.1796875" customWidth="1"/>
    <col min="4096" max="4096" width="19.26953125" customWidth="1"/>
    <col min="4097" max="4097" width="19.54296875" customWidth="1"/>
    <col min="4349" max="4349" width="6.1796875" customWidth="1"/>
    <col min="4350" max="4350" width="36.7265625" customWidth="1"/>
    <col min="4351" max="4351" width="19.1796875" customWidth="1"/>
    <col min="4352" max="4352" width="19.26953125" customWidth="1"/>
    <col min="4353" max="4353" width="19.54296875" customWidth="1"/>
    <col min="4605" max="4605" width="6.1796875" customWidth="1"/>
    <col min="4606" max="4606" width="36.7265625" customWidth="1"/>
    <col min="4607" max="4607" width="19.1796875" customWidth="1"/>
    <col min="4608" max="4608" width="19.26953125" customWidth="1"/>
    <col min="4609" max="4609" width="19.54296875" customWidth="1"/>
    <col min="4861" max="4861" width="6.1796875" customWidth="1"/>
    <col min="4862" max="4862" width="36.7265625" customWidth="1"/>
    <col min="4863" max="4863" width="19.1796875" customWidth="1"/>
    <col min="4864" max="4864" width="19.26953125" customWidth="1"/>
    <col min="4865" max="4865" width="19.54296875" customWidth="1"/>
    <col min="5117" max="5117" width="6.1796875" customWidth="1"/>
    <col min="5118" max="5118" width="36.7265625" customWidth="1"/>
    <col min="5119" max="5119" width="19.1796875" customWidth="1"/>
    <col min="5120" max="5120" width="19.26953125" customWidth="1"/>
    <col min="5121" max="5121" width="19.54296875" customWidth="1"/>
    <col min="5373" max="5373" width="6.1796875" customWidth="1"/>
    <col min="5374" max="5374" width="36.7265625" customWidth="1"/>
    <col min="5375" max="5375" width="19.1796875" customWidth="1"/>
    <col min="5376" max="5376" width="19.26953125" customWidth="1"/>
    <col min="5377" max="5377" width="19.54296875" customWidth="1"/>
    <col min="5629" max="5629" width="6.1796875" customWidth="1"/>
    <col min="5630" max="5630" width="36.7265625" customWidth="1"/>
    <col min="5631" max="5631" width="19.1796875" customWidth="1"/>
    <col min="5632" max="5632" width="19.26953125" customWidth="1"/>
    <col min="5633" max="5633" width="19.54296875" customWidth="1"/>
    <col min="5885" max="5885" width="6.1796875" customWidth="1"/>
    <col min="5886" max="5886" width="36.7265625" customWidth="1"/>
    <col min="5887" max="5887" width="19.1796875" customWidth="1"/>
    <col min="5888" max="5888" width="19.26953125" customWidth="1"/>
    <col min="5889" max="5889" width="19.54296875" customWidth="1"/>
    <col min="6141" max="6141" width="6.1796875" customWidth="1"/>
    <col min="6142" max="6142" width="36.7265625" customWidth="1"/>
    <col min="6143" max="6143" width="19.1796875" customWidth="1"/>
    <col min="6144" max="6144" width="19.26953125" customWidth="1"/>
    <col min="6145" max="6145" width="19.54296875" customWidth="1"/>
    <col min="6397" max="6397" width="6.1796875" customWidth="1"/>
    <col min="6398" max="6398" width="36.7265625" customWidth="1"/>
    <col min="6399" max="6399" width="19.1796875" customWidth="1"/>
    <col min="6400" max="6400" width="19.26953125" customWidth="1"/>
    <col min="6401" max="6401" width="19.54296875" customWidth="1"/>
    <col min="6653" max="6653" width="6.1796875" customWidth="1"/>
    <col min="6654" max="6654" width="36.7265625" customWidth="1"/>
    <col min="6655" max="6655" width="19.1796875" customWidth="1"/>
    <col min="6656" max="6656" width="19.26953125" customWidth="1"/>
    <col min="6657" max="6657" width="19.54296875" customWidth="1"/>
    <col min="6909" max="6909" width="6.1796875" customWidth="1"/>
    <col min="6910" max="6910" width="36.7265625" customWidth="1"/>
    <col min="6911" max="6911" width="19.1796875" customWidth="1"/>
    <col min="6912" max="6912" width="19.26953125" customWidth="1"/>
    <col min="6913" max="6913" width="19.54296875" customWidth="1"/>
    <col min="7165" max="7165" width="6.1796875" customWidth="1"/>
    <col min="7166" max="7166" width="36.7265625" customWidth="1"/>
    <col min="7167" max="7167" width="19.1796875" customWidth="1"/>
    <col min="7168" max="7168" width="19.26953125" customWidth="1"/>
    <col min="7169" max="7169" width="19.54296875" customWidth="1"/>
    <col min="7421" max="7421" width="6.1796875" customWidth="1"/>
    <col min="7422" max="7422" width="36.7265625" customWidth="1"/>
    <col min="7423" max="7423" width="19.1796875" customWidth="1"/>
    <col min="7424" max="7424" width="19.26953125" customWidth="1"/>
    <col min="7425" max="7425" width="19.54296875" customWidth="1"/>
    <col min="7677" max="7677" width="6.1796875" customWidth="1"/>
    <col min="7678" max="7678" width="36.7265625" customWidth="1"/>
    <col min="7679" max="7679" width="19.1796875" customWidth="1"/>
    <col min="7680" max="7680" width="19.26953125" customWidth="1"/>
    <col min="7681" max="7681" width="19.54296875" customWidth="1"/>
    <col min="7933" max="7933" width="6.1796875" customWidth="1"/>
    <col min="7934" max="7934" width="36.7265625" customWidth="1"/>
    <col min="7935" max="7935" width="19.1796875" customWidth="1"/>
    <col min="7936" max="7936" width="19.26953125" customWidth="1"/>
    <col min="7937" max="7937" width="19.54296875" customWidth="1"/>
    <col min="8189" max="8189" width="6.1796875" customWidth="1"/>
    <col min="8190" max="8190" width="36.7265625" customWidth="1"/>
    <col min="8191" max="8191" width="19.1796875" customWidth="1"/>
    <col min="8192" max="8192" width="19.26953125" customWidth="1"/>
    <col min="8193" max="8193" width="19.54296875" customWidth="1"/>
    <col min="8445" max="8445" width="6.1796875" customWidth="1"/>
    <col min="8446" max="8446" width="36.7265625" customWidth="1"/>
    <col min="8447" max="8447" width="19.1796875" customWidth="1"/>
    <col min="8448" max="8448" width="19.26953125" customWidth="1"/>
    <col min="8449" max="8449" width="19.54296875" customWidth="1"/>
    <col min="8701" max="8701" width="6.1796875" customWidth="1"/>
    <col min="8702" max="8702" width="36.7265625" customWidth="1"/>
    <col min="8703" max="8703" width="19.1796875" customWidth="1"/>
    <col min="8704" max="8704" width="19.26953125" customWidth="1"/>
    <col min="8705" max="8705" width="19.54296875" customWidth="1"/>
    <col min="8957" max="8957" width="6.1796875" customWidth="1"/>
    <col min="8958" max="8958" width="36.7265625" customWidth="1"/>
    <col min="8959" max="8959" width="19.1796875" customWidth="1"/>
    <col min="8960" max="8960" width="19.26953125" customWidth="1"/>
    <col min="8961" max="8961" width="19.54296875" customWidth="1"/>
    <col min="9213" max="9213" width="6.1796875" customWidth="1"/>
    <col min="9214" max="9214" width="36.7265625" customWidth="1"/>
    <col min="9215" max="9215" width="19.1796875" customWidth="1"/>
    <col min="9216" max="9216" width="19.26953125" customWidth="1"/>
    <col min="9217" max="9217" width="19.54296875" customWidth="1"/>
    <col min="9469" max="9469" width="6.1796875" customWidth="1"/>
    <col min="9470" max="9470" width="36.7265625" customWidth="1"/>
    <col min="9471" max="9471" width="19.1796875" customWidth="1"/>
    <col min="9472" max="9472" width="19.26953125" customWidth="1"/>
    <col min="9473" max="9473" width="19.54296875" customWidth="1"/>
    <col min="9725" max="9725" width="6.1796875" customWidth="1"/>
    <col min="9726" max="9726" width="36.7265625" customWidth="1"/>
    <col min="9727" max="9727" width="19.1796875" customWidth="1"/>
    <col min="9728" max="9728" width="19.26953125" customWidth="1"/>
    <col min="9729" max="9729" width="19.54296875" customWidth="1"/>
    <col min="9981" max="9981" width="6.1796875" customWidth="1"/>
    <col min="9982" max="9982" width="36.7265625" customWidth="1"/>
    <col min="9983" max="9983" width="19.1796875" customWidth="1"/>
    <col min="9984" max="9984" width="19.26953125" customWidth="1"/>
    <col min="9985" max="9985" width="19.54296875" customWidth="1"/>
    <col min="10237" max="10237" width="6.1796875" customWidth="1"/>
    <col min="10238" max="10238" width="36.7265625" customWidth="1"/>
    <col min="10239" max="10239" width="19.1796875" customWidth="1"/>
    <col min="10240" max="10240" width="19.26953125" customWidth="1"/>
    <col min="10241" max="10241" width="19.54296875" customWidth="1"/>
    <col min="10493" max="10493" width="6.1796875" customWidth="1"/>
    <col min="10494" max="10494" width="36.7265625" customWidth="1"/>
    <col min="10495" max="10495" width="19.1796875" customWidth="1"/>
    <col min="10496" max="10496" width="19.26953125" customWidth="1"/>
    <col min="10497" max="10497" width="19.54296875" customWidth="1"/>
    <col min="10749" max="10749" width="6.1796875" customWidth="1"/>
    <col min="10750" max="10750" width="36.7265625" customWidth="1"/>
    <col min="10751" max="10751" width="19.1796875" customWidth="1"/>
    <col min="10752" max="10752" width="19.26953125" customWidth="1"/>
    <col min="10753" max="10753" width="19.54296875" customWidth="1"/>
    <col min="11005" max="11005" width="6.1796875" customWidth="1"/>
    <col min="11006" max="11006" width="36.7265625" customWidth="1"/>
    <col min="11007" max="11007" width="19.1796875" customWidth="1"/>
    <col min="11008" max="11008" width="19.26953125" customWidth="1"/>
    <col min="11009" max="11009" width="19.54296875" customWidth="1"/>
    <col min="11261" max="11261" width="6.1796875" customWidth="1"/>
    <col min="11262" max="11262" width="36.7265625" customWidth="1"/>
    <col min="11263" max="11263" width="19.1796875" customWidth="1"/>
    <col min="11264" max="11264" width="19.26953125" customWidth="1"/>
    <col min="11265" max="11265" width="19.54296875" customWidth="1"/>
    <col min="11517" max="11517" width="6.1796875" customWidth="1"/>
    <col min="11518" max="11518" width="36.7265625" customWidth="1"/>
    <col min="11519" max="11519" width="19.1796875" customWidth="1"/>
    <col min="11520" max="11520" width="19.26953125" customWidth="1"/>
    <col min="11521" max="11521" width="19.54296875" customWidth="1"/>
    <col min="11773" max="11773" width="6.1796875" customWidth="1"/>
    <col min="11774" max="11774" width="36.7265625" customWidth="1"/>
    <col min="11775" max="11775" width="19.1796875" customWidth="1"/>
    <col min="11776" max="11776" width="19.26953125" customWidth="1"/>
    <col min="11777" max="11777" width="19.54296875" customWidth="1"/>
    <col min="12029" max="12029" width="6.1796875" customWidth="1"/>
    <col min="12030" max="12030" width="36.7265625" customWidth="1"/>
    <col min="12031" max="12031" width="19.1796875" customWidth="1"/>
    <col min="12032" max="12032" width="19.26953125" customWidth="1"/>
    <col min="12033" max="12033" width="19.54296875" customWidth="1"/>
    <col min="12285" max="12285" width="6.1796875" customWidth="1"/>
    <col min="12286" max="12286" width="36.7265625" customWidth="1"/>
    <col min="12287" max="12287" width="19.1796875" customWidth="1"/>
    <col min="12288" max="12288" width="19.26953125" customWidth="1"/>
    <col min="12289" max="12289" width="19.54296875" customWidth="1"/>
    <col min="12541" max="12541" width="6.1796875" customWidth="1"/>
    <col min="12542" max="12542" width="36.7265625" customWidth="1"/>
    <col min="12543" max="12543" width="19.1796875" customWidth="1"/>
    <col min="12544" max="12544" width="19.26953125" customWidth="1"/>
    <col min="12545" max="12545" width="19.54296875" customWidth="1"/>
    <col min="12797" max="12797" width="6.1796875" customWidth="1"/>
    <col min="12798" max="12798" width="36.7265625" customWidth="1"/>
    <col min="12799" max="12799" width="19.1796875" customWidth="1"/>
    <col min="12800" max="12800" width="19.26953125" customWidth="1"/>
    <col min="12801" max="12801" width="19.54296875" customWidth="1"/>
    <col min="13053" max="13053" width="6.1796875" customWidth="1"/>
    <col min="13054" max="13054" width="36.7265625" customWidth="1"/>
    <col min="13055" max="13055" width="19.1796875" customWidth="1"/>
    <col min="13056" max="13056" width="19.26953125" customWidth="1"/>
    <col min="13057" max="13057" width="19.54296875" customWidth="1"/>
    <col min="13309" max="13309" width="6.1796875" customWidth="1"/>
    <col min="13310" max="13310" width="36.7265625" customWidth="1"/>
    <col min="13311" max="13311" width="19.1796875" customWidth="1"/>
    <col min="13312" max="13312" width="19.26953125" customWidth="1"/>
    <col min="13313" max="13313" width="19.54296875" customWidth="1"/>
    <col min="13565" max="13565" width="6.1796875" customWidth="1"/>
    <col min="13566" max="13566" width="36.7265625" customWidth="1"/>
    <col min="13567" max="13567" width="19.1796875" customWidth="1"/>
    <col min="13568" max="13568" width="19.26953125" customWidth="1"/>
    <col min="13569" max="13569" width="19.54296875" customWidth="1"/>
    <col min="13821" max="13821" width="6.1796875" customWidth="1"/>
    <col min="13822" max="13822" width="36.7265625" customWidth="1"/>
    <col min="13823" max="13823" width="19.1796875" customWidth="1"/>
    <col min="13824" max="13824" width="19.26953125" customWidth="1"/>
    <col min="13825" max="13825" width="19.54296875" customWidth="1"/>
    <col min="14077" max="14077" width="6.1796875" customWidth="1"/>
    <col min="14078" max="14078" width="36.7265625" customWidth="1"/>
    <col min="14079" max="14079" width="19.1796875" customWidth="1"/>
    <col min="14080" max="14080" width="19.26953125" customWidth="1"/>
    <col min="14081" max="14081" width="19.54296875" customWidth="1"/>
    <col min="14333" max="14333" width="6.1796875" customWidth="1"/>
    <col min="14334" max="14334" width="36.7265625" customWidth="1"/>
    <col min="14335" max="14335" width="19.1796875" customWidth="1"/>
    <col min="14336" max="14336" width="19.26953125" customWidth="1"/>
    <col min="14337" max="14337" width="19.54296875" customWidth="1"/>
    <col min="14589" max="14589" width="6.1796875" customWidth="1"/>
    <col min="14590" max="14590" width="36.7265625" customWidth="1"/>
    <col min="14591" max="14591" width="19.1796875" customWidth="1"/>
    <col min="14592" max="14592" width="19.26953125" customWidth="1"/>
    <col min="14593" max="14593" width="19.54296875" customWidth="1"/>
    <col min="14845" max="14845" width="6.1796875" customWidth="1"/>
    <col min="14846" max="14846" width="36.7265625" customWidth="1"/>
    <col min="14847" max="14847" width="19.1796875" customWidth="1"/>
    <col min="14848" max="14848" width="19.26953125" customWidth="1"/>
    <col min="14849" max="14849" width="19.54296875" customWidth="1"/>
    <col min="15101" max="15101" width="6.1796875" customWidth="1"/>
    <col min="15102" max="15102" width="36.7265625" customWidth="1"/>
    <col min="15103" max="15103" width="19.1796875" customWidth="1"/>
    <col min="15104" max="15104" width="19.26953125" customWidth="1"/>
    <col min="15105" max="15105" width="19.54296875" customWidth="1"/>
    <col min="15357" max="15357" width="6.1796875" customWidth="1"/>
    <col min="15358" max="15358" width="36.7265625" customWidth="1"/>
    <col min="15359" max="15359" width="19.1796875" customWidth="1"/>
    <col min="15360" max="15360" width="19.26953125" customWidth="1"/>
    <col min="15361" max="15361" width="19.54296875" customWidth="1"/>
    <col min="15613" max="15613" width="6.1796875" customWidth="1"/>
    <col min="15614" max="15614" width="36.7265625" customWidth="1"/>
    <col min="15615" max="15615" width="19.1796875" customWidth="1"/>
    <col min="15616" max="15616" width="19.26953125" customWidth="1"/>
    <col min="15617" max="15617" width="19.54296875" customWidth="1"/>
    <col min="15869" max="15869" width="6.1796875" customWidth="1"/>
    <col min="15870" max="15870" width="36.7265625" customWidth="1"/>
    <col min="15871" max="15871" width="19.1796875" customWidth="1"/>
    <col min="15872" max="15872" width="19.26953125" customWidth="1"/>
    <col min="15873" max="15873" width="19.54296875" customWidth="1"/>
    <col min="16125" max="16125" width="6.1796875" customWidth="1"/>
    <col min="16126" max="16126" width="36.7265625" customWidth="1"/>
    <col min="16127" max="16127" width="19.1796875" customWidth="1"/>
    <col min="16128" max="16128" width="19.26953125" customWidth="1"/>
    <col min="16129" max="16129" width="19.54296875" customWidth="1"/>
  </cols>
  <sheetData>
    <row r="1" spans="1:5" s="563" customFormat="1" ht="18" x14ac:dyDescent="0.4">
      <c r="A1" s="1044" t="s">
        <v>47</v>
      </c>
      <c r="B1" s="1044"/>
      <c r="C1" s="562"/>
      <c r="D1" s="1045" t="s">
        <v>3102</v>
      </c>
      <c r="E1" s="1045"/>
    </row>
    <row r="2" spans="1:5" s="563" customFormat="1" ht="18" x14ac:dyDescent="0.4">
      <c r="A2" s="1044" t="s">
        <v>2</v>
      </c>
      <c r="B2" s="1044"/>
      <c r="C2" s="562"/>
      <c r="D2" s="564"/>
      <c r="E2" s="564"/>
    </row>
    <row r="3" spans="1:5" s="563" customFormat="1" ht="18" x14ac:dyDescent="0.4">
      <c r="A3" s="1046"/>
      <c r="B3" s="1046"/>
      <c r="C3" s="562"/>
      <c r="D3" s="565"/>
      <c r="E3" s="566"/>
    </row>
    <row r="4" spans="1:5" s="563" customFormat="1" ht="18" x14ac:dyDescent="0.4">
      <c r="A4" s="1047" t="s">
        <v>3085</v>
      </c>
      <c r="B4" s="1047"/>
      <c r="C4" s="1047"/>
      <c r="D4" s="1047"/>
      <c r="E4" s="1047"/>
    </row>
    <row r="5" spans="1:5" s="563" customFormat="1" ht="18" x14ac:dyDescent="0.4">
      <c r="A5" s="566"/>
      <c r="B5" s="565"/>
      <c r="C5" s="565"/>
      <c r="D5" s="1043" t="s">
        <v>3086</v>
      </c>
      <c r="E5" s="1043"/>
    </row>
    <row r="6" spans="1:5" s="569" customFormat="1" ht="16.5" x14ac:dyDescent="0.35">
      <c r="A6" s="1050" t="s">
        <v>3087</v>
      </c>
      <c r="B6" s="1050" t="s">
        <v>52</v>
      </c>
      <c r="C6" s="1050" t="s">
        <v>5</v>
      </c>
      <c r="D6" s="1050" t="s">
        <v>263</v>
      </c>
      <c r="E6" s="1050" t="s">
        <v>3088</v>
      </c>
    </row>
    <row r="7" spans="1:5" s="569" customFormat="1" ht="16.5" x14ac:dyDescent="0.35">
      <c r="A7" s="1051"/>
      <c r="B7" s="1051"/>
      <c r="C7" s="1051"/>
      <c r="D7" s="1051" t="s">
        <v>3089</v>
      </c>
      <c r="E7" s="1051" t="s">
        <v>288</v>
      </c>
    </row>
    <row r="8" spans="1:5" s="572" customFormat="1" ht="21.75" customHeight="1" x14ac:dyDescent="0.35">
      <c r="A8" s="570" t="s">
        <v>61</v>
      </c>
      <c r="B8" s="571" t="s">
        <v>62</v>
      </c>
      <c r="C8" s="571" t="s">
        <v>526</v>
      </c>
      <c r="D8" s="571">
        <v>2</v>
      </c>
      <c r="E8" s="570">
        <v>3</v>
      </c>
    </row>
    <row r="9" spans="1:5" s="575" customFormat="1" ht="29.25" customHeight="1" x14ac:dyDescent="0.35">
      <c r="A9" s="570" t="s">
        <v>61</v>
      </c>
      <c r="B9" s="573" t="s">
        <v>3090</v>
      </c>
      <c r="C9" s="574">
        <f>+C10+C20</f>
        <v>10077277570</v>
      </c>
      <c r="D9" s="574">
        <f t="shared" ref="D9:E9" si="0">+D10+D20</f>
        <v>5479884053</v>
      </c>
      <c r="E9" s="574">
        <f t="shared" si="0"/>
        <v>4597393517</v>
      </c>
    </row>
    <row r="10" spans="1:5" s="592" customFormat="1" ht="29.25" customHeight="1" x14ac:dyDescent="0.35">
      <c r="A10" s="588" t="s">
        <v>169</v>
      </c>
      <c r="B10" s="589" t="s">
        <v>3091</v>
      </c>
      <c r="C10" s="590">
        <f>+C11+C12+C13+C19</f>
        <v>10077277570</v>
      </c>
      <c r="D10" s="590">
        <f t="shared" ref="D10:E10" si="1">+D11+D12+D13+D19</f>
        <v>5479884053</v>
      </c>
      <c r="E10" s="590">
        <f t="shared" si="1"/>
        <v>4597393517</v>
      </c>
    </row>
    <row r="11" spans="1:5" s="569" customFormat="1" ht="29.25" customHeight="1" x14ac:dyDescent="0.35">
      <c r="A11" s="576">
        <v>1</v>
      </c>
      <c r="B11" s="577" t="s">
        <v>3092</v>
      </c>
      <c r="C11" s="578">
        <f>+D11+E11</f>
        <v>0</v>
      </c>
      <c r="D11" s="579"/>
      <c r="E11" s="580"/>
    </row>
    <row r="12" spans="1:5" s="569" customFormat="1" ht="29.25" customHeight="1" x14ac:dyDescent="0.35">
      <c r="A12" s="576">
        <v>2</v>
      </c>
      <c r="B12" s="577" t="s">
        <v>3093</v>
      </c>
      <c r="C12" s="578"/>
      <c r="D12" s="581"/>
      <c r="E12" s="580"/>
    </row>
    <row r="13" spans="1:5" s="569" customFormat="1" ht="29.25" customHeight="1" x14ac:dyDescent="0.35">
      <c r="A13" s="576">
        <v>3</v>
      </c>
      <c r="B13" s="577" t="s">
        <v>3094</v>
      </c>
      <c r="C13" s="578">
        <f>+SUM(C14:C18)</f>
        <v>10077277570</v>
      </c>
      <c r="D13" s="578">
        <f>+D14+D16+D17+D18</f>
        <v>5479884053</v>
      </c>
      <c r="E13" s="578">
        <f t="shared" ref="E13" si="2">+SUM(E14:E18)</f>
        <v>4597393517</v>
      </c>
    </row>
    <row r="14" spans="1:5" s="569" customFormat="1" ht="29.25" customHeight="1" x14ac:dyDescent="0.35">
      <c r="A14" s="576" t="s">
        <v>383</v>
      </c>
      <c r="B14" s="577" t="s">
        <v>3095</v>
      </c>
      <c r="C14" s="578">
        <f t="shared" ref="C14:C18" si="3">+D14+E14</f>
        <v>9631594345</v>
      </c>
      <c r="D14" s="581">
        <v>5034200828</v>
      </c>
      <c r="E14" s="580">
        <f>6377696788-1780303271</f>
        <v>4597393517</v>
      </c>
    </row>
    <row r="15" spans="1:5" s="569" customFormat="1" ht="29.25" customHeight="1" x14ac:dyDescent="0.35">
      <c r="A15" s="582"/>
      <c r="B15" s="583" t="s">
        <v>3096</v>
      </c>
      <c r="C15" s="584"/>
      <c r="D15" s="585">
        <v>1780303271</v>
      </c>
      <c r="E15" s="586"/>
    </row>
    <row r="16" spans="1:5" s="569" customFormat="1" ht="29.25" customHeight="1" x14ac:dyDescent="0.35">
      <c r="A16" s="576" t="s">
        <v>384</v>
      </c>
      <c r="B16" s="577" t="s">
        <v>3097</v>
      </c>
      <c r="C16" s="578">
        <f t="shared" si="3"/>
        <v>445683225</v>
      </c>
      <c r="D16" s="581">
        <v>445683225</v>
      </c>
      <c r="E16" s="580"/>
    </row>
    <row r="17" spans="1:6" s="569" customFormat="1" ht="29.25" customHeight="1" x14ac:dyDescent="0.35">
      <c r="A17" s="576" t="s">
        <v>385</v>
      </c>
      <c r="B17" s="577" t="s">
        <v>3098</v>
      </c>
      <c r="C17" s="578">
        <f t="shared" si="3"/>
        <v>0</v>
      </c>
      <c r="D17" s="581"/>
      <c r="E17" s="580"/>
    </row>
    <row r="18" spans="1:6" s="569" customFormat="1" ht="29.25" customHeight="1" x14ac:dyDescent="0.35">
      <c r="A18" s="576" t="s">
        <v>386</v>
      </c>
      <c r="B18" s="577" t="s">
        <v>3099</v>
      </c>
      <c r="C18" s="578">
        <f t="shared" si="3"/>
        <v>0</v>
      </c>
      <c r="D18" s="581"/>
      <c r="E18" s="580"/>
    </row>
    <row r="19" spans="1:6" s="569" customFormat="1" ht="29.25" customHeight="1" x14ac:dyDescent="0.35">
      <c r="A19" s="576">
        <v>4</v>
      </c>
      <c r="B19" s="577" t="s">
        <v>3100</v>
      </c>
      <c r="C19" s="578">
        <f>+D19+E19</f>
        <v>0</v>
      </c>
      <c r="D19" s="581"/>
      <c r="E19" s="580"/>
    </row>
    <row r="20" spans="1:6" s="592" customFormat="1" ht="29.25" customHeight="1" x14ac:dyDescent="0.35">
      <c r="A20" s="588" t="s">
        <v>125</v>
      </c>
      <c r="B20" s="589" t="s">
        <v>3103</v>
      </c>
      <c r="C20" s="590"/>
      <c r="D20" s="590"/>
      <c r="E20" s="590"/>
    </row>
    <row r="21" spans="1:6" s="575" customFormat="1" ht="37.5" customHeight="1" x14ac:dyDescent="0.35">
      <c r="A21" s="570" t="s">
        <v>62</v>
      </c>
      <c r="B21" s="573" t="s">
        <v>324</v>
      </c>
      <c r="C21" s="574">
        <f>+D21+E21</f>
        <v>10077277570</v>
      </c>
      <c r="D21" s="587">
        <f t="shared" ref="D21:E21" si="4">+D22+D23</f>
        <v>3699580782</v>
      </c>
      <c r="E21" s="587">
        <f t="shared" si="4"/>
        <v>6377696788</v>
      </c>
    </row>
    <row r="22" spans="1:6" s="592" customFormat="1" ht="29.25" customHeight="1" x14ac:dyDescent="0.35">
      <c r="A22" s="588" t="s">
        <v>169</v>
      </c>
      <c r="B22" s="589" t="s">
        <v>325</v>
      </c>
      <c r="C22" s="590"/>
      <c r="D22" s="591"/>
      <c r="E22" s="586"/>
    </row>
    <row r="23" spans="1:6" s="592" customFormat="1" ht="29.25" customHeight="1" x14ac:dyDescent="0.35">
      <c r="A23" s="588" t="s">
        <v>125</v>
      </c>
      <c r="B23" s="589" t="s">
        <v>231</v>
      </c>
      <c r="C23" s="590">
        <f>+SUM(C24:C29)</f>
        <v>10077277570</v>
      </c>
      <c r="D23" s="590">
        <f>+SUM(D24:D29)</f>
        <v>3699580782</v>
      </c>
      <c r="E23" s="590">
        <f>+SUM(E24:E29)</f>
        <v>6377696788</v>
      </c>
    </row>
    <row r="24" spans="1:6" s="569" customFormat="1" ht="29.25" customHeight="1" x14ac:dyDescent="0.35">
      <c r="A24" s="576">
        <v>1</v>
      </c>
      <c r="B24" s="577" t="s">
        <v>381</v>
      </c>
      <c r="C24" s="578">
        <f t="shared" ref="C24:C29" si="5">+D24+E24</f>
        <v>209445000</v>
      </c>
      <c r="D24" s="581">
        <f>36500000+172945000</f>
        <v>209445000</v>
      </c>
      <c r="E24" s="580"/>
    </row>
    <row r="25" spans="1:6" s="569" customFormat="1" ht="29.25" customHeight="1" x14ac:dyDescent="0.35">
      <c r="A25" s="576">
        <v>2</v>
      </c>
      <c r="B25" s="577" t="s">
        <v>380</v>
      </c>
      <c r="C25" s="578">
        <f t="shared" si="5"/>
        <v>1038547225</v>
      </c>
      <c r="D25" s="581">
        <f>592864000+445683225</f>
        <v>1038547225</v>
      </c>
      <c r="E25" s="580"/>
    </row>
    <row r="26" spans="1:6" s="569" customFormat="1" ht="29.25" customHeight="1" x14ac:dyDescent="0.35">
      <c r="A26" s="576">
        <v>3</v>
      </c>
      <c r="B26" s="577" t="s">
        <v>3101</v>
      </c>
      <c r="C26" s="578">
        <f t="shared" si="5"/>
        <v>900495000</v>
      </c>
      <c r="D26" s="578">
        <v>900495000</v>
      </c>
      <c r="E26" s="578"/>
    </row>
    <row r="27" spans="1:6" s="569" customFormat="1" ht="29.25" customHeight="1" x14ac:dyDescent="0.35">
      <c r="A27" s="576">
        <v>4</v>
      </c>
      <c r="B27" s="577" t="s">
        <v>637</v>
      </c>
      <c r="C27" s="578">
        <f t="shared" si="5"/>
        <v>7867495345</v>
      </c>
      <c r="D27" s="578">
        <v>1489798557</v>
      </c>
      <c r="E27" s="578">
        <v>6377696788</v>
      </c>
    </row>
    <row r="28" spans="1:6" s="569" customFormat="1" ht="29.25" customHeight="1" x14ac:dyDescent="0.35">
      <c r="A28" s="576">
        <v>5</v>
      </c>
      <c r="B28" s="577" t="s">
        <v>629</v>
      </c>
      <c r="C28" s="578">
        <f t="shared" si="5"/>
        <v>61295000</v>
      </c>
      <c r="D28" s="578">
        <v>61295000</v>
      </c>
      <c r="E28" s="578"/>
    </row>
    <row r="29" spans="1:6" s="569" customFormat="1" ht="29.25" customHeight="1" x14ac:dyDescent="0.35">
      <c r="A29" s="576">
        <v>6</v>
      </c>
      <c r="B29" s="577" t="s">
        <v>243</v>
      </c>
      <c r="C29" s="578">
        <f t="shared" si="5"/>
        <v>0</v>
      </c>
      <c r="D29" s="578"/>
      <c r="E29" s="578"/>
    </row>
    <row r="30" spans="1:6" hidden="1" x14ac:dyDescent="0.35"/>
    <row r="31" spans="1:6" ht="18.75" hidden="1" customHeight="1" x14ac:dyDescent="0.35">
      <c r="C31" s="1049" t="e">
        <f>+'TT342- Biểu 68-ok'!D33</f>
        <v>#REF!</v>
      </c>
      <c r="D31" s="1049"/>
      <c r="E31" s="1049"/>
      <c r="F31" s="567"/>
    </row>
    <row r="32" spans="1:6" ht="18.75" hidden="1" customHeight="1" x14ac:dyDescent="0.35">
      <c r="C32" s="1048" t="s">
        <v>42</v>
      </c>
      <c r="D32" s="1048"/>
      <c r="E32" s="1048"/>
      <c r="F32" s="568"/>
    </row>
    <row r="33" spans="3:6" ht="17.5" hidden="1" x14ac:dyDescent="0.35">
      <c r="C33" s="1048"/>
      <c r="D33" s="1048"/>
      <c r="E33" s="1048"/>
      <c r="F33" s="1048"/>
    </row>
    <row r="34" spans="3:6" ht="17.5" hidden="1" x14ac:dyDescent="0.35">
      <c r="C34" s="240"/>
      <c r="D34" s="240"/>
      <c r="E34" s="240"/>
      <c r="F34" s="240"/>
    </row>
    <row r="35" spans="3:6" ht="17.5" hidden="1" x14ac:dyDescent="0.35">
      <c r="C35" s="240"/>
      <c r="D35" s="240"/>
      <c r="E35" s="240"/>
      <c r="F35" s="240"/>
    </row>
    <row r="36" spans="3:6" ht="17.5" hidden="1" x14ac:dyDescent="0.35">
      <c r="C36" s="238"/>
      <c r="D36" s="241"/>
      <c r="E36" s="241"/>
      <c r="F36" s="241"/>
    </row>
    <row r="37" spans="3:6" ht="17.5" hidden="1" x14ac:dyDescent="0.35">
      <c r="C37" s="1048" t="s">
        <v>44</v>
      </c>
      <c r="D37" s="1048"/>
      <c r="E37" s="1048"/>
      <c r="F37" s="568"/>
    </row>
  </sheetData>
  <mergeCells count="15">
    <mergeCell ref="C33:F33"/>
    <mergeCell ref="C37:E37"/>
    <mergeCell ref="C32:E32"/>
    <mergeCell ref="C31:E31"/>
    <mergeCell ref="A6:A7"/>
    <mergeCell ref="B6:B7"/>
    <mergeCell ref="C6:C7"/>
    <mergeCell ref="D6:D7"/>
    <mergeCell ref="E6:E7"/>
    <mergeCell ref="D5:E5"/>
    <mergeCell ref="A1:B1"/>
    <mergeCell ref="D1:E1"/>
    <mergeCell ref="A2:B2"/>
    <mergeCell ref="A3:B3"/>
    <mergeCell ref="A4:E4"/>
  </mergeCells>
  <pageMargins left="0.7" right="0.55000000000000004" top="0.72" bottom="0.75" header="0.3" footer="0.3"/>
  <pageSetup paperSize="9" scale="7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0"/>
  <sheetViews>
    <sheetView topLeftCell="A20" workbookViewId="0">
      <selection activeCell="B30" sqref="B30"/>
    </sheetView>
  </sheetViews>
  <sheetFormatPr defaultColWidth="10.453125" defaultRowHeight="14" x14ac:dyDescent="0.3"/>
  <cols>
    <col min="1" max="1" width="7.26953125" style="207" customWidth="1"/>
    <col min="2" max="2" width="32.81640625" style="208" customWidth="1"/>
    <col min="3" max="3" width="15.7265625" style="209" customWidth="1"/>
    <col min="4" max="4" width="15.54296875" style="209" customWidth="1"/>
    <col min="5" max="5" width="15.81640625" style="209" customWidth="1"/>
    <col min="6" max="6" width="9" style="236" customWidth="1"/>
    <col min="7" max="7" width="11" style="202" customWidth="1"/>
    <col min="8" max="8" width="17.1796875" style="202" customWidth="1"/>
    <col min="9" max="9" width="16.453125" style="202" customWidth="1"/>
    <col min="10" max="10" width="14.453125" style="202" customWidth="1"/>
    <col min="11" max="11" width="15.7265625" style="202" customWidth="1"/>
    <col min="12" max="12" width="10.453125" style="94" customWidth="1"/>
    <col min="13" max="13" width="18.1796875" style="203" customWidth="1"/>
    <col min="14" max="15" width="10.453125" style="94" customWidth="1"/>
    <col min="16" max="16" width="2" style="94" customWidth="1"/>
    <col min="17" max="17" width="2.1796875" style="94" customWidth="1"/>
    <col min="18" max="20" width="10.453125" style="94" customWidth="1"/>
    <col min="21" max="256" width="10.453125" style="94"/>
    <col min="257" max="257" width="7.26953125" style="94" customWidth="1"/>
    <col min="258" max="258" width="31" style="94" customWidth="1"/>
    <col min="259" max="259" width="15.7265625" style="94" customWidth="1"/>
    <col min="260" max="260" width="15.54296875" style="94" customWidth="1"/>
    <col min="261" max="261" width="15.81640625" style="94" customWidth="1"/>
    <col min="262" max="262" width="9.453125" style="94" customWidth="1"/>
    <col min="263" max="263" width="12.26953125" style="94" customWidth="1"/>
    <col min="264" max="264" width="17.1796875" style="94" customWidth="1"/>
    <col min="265" max="265" width="16.453125" style="94" customWidth="1"/>
    <col min="266" max="266" width="14.453125" style="94" customWidth="1"/>
    <col min="267" max="267" width="15.7265625" style="94" customWidth="1"/>
    <col min="268" max="268" width="10.453125" style="94" customWidth="1"/>
    <col min="269" max="269" width="18.1796875" style="94" customWidth="1"/>
    <col min="270" max="271" width="10.453125" style="94" customWidth="1"/>
    <col min="272" max="272" width="2" style="94" customWidth="1"/>
    <col min="273" max="273" width="2.1796875" style="94" customWidth="1"/>
    <col min="274" max="276" width="10.453125" style="94" customWidth="1"/>
    <col min="277" max="512" width="10.453125" style="94"/>
    <col min="513" max="513" width="7.26953125" style="94" customWidth="1"/>
    <col min="514" max="514" width="31" style="94" customWidth="1"/>
    <col min="515" max="515" width="15.7265625" style="94" customWidth="1"/>
    <col min="516" max="516" width="15.54296875" style="94" customWidth="1"/>
    <col min="517" max="517" width="15.81640625" style="94" customWidth="1"/>
    <col min="518" max="518" width="9.453125" style="94" customWidth="1"/>
    <col min="519" max="519" width="12.26953125" style="94" customWidth="1"/>
    <col min="520" max="520" width="17.1796875" style="94" customWidth="1"/>
    <col min="521" max="521" width="16.453125" style="94" customWidth="1"/>
    <col min="522" max="522" width="14.453125" style="94" customWidth="1"/>
    <col min="523" max="523" width="15.7265625" style="94" customWidth="1"/>
    <col min="524" max="524" width="10.453125" style="94" customWidth="1"/>
    <col min="525" max="525" width="18.1796875" style="94" customWidth="1"/>
    <col min="526" max="527" width="10.453125" style="94" customWidth="1"/>
    <col min="528" max="528" width="2" style="94" customWidth="1"/>
    <col min="529" max="529" width="2.1796875" style="94" customWidth="1"/>
    <col min="530" max="532" width="10.453125" style="94" customWidth="1"/>
    <col min="533" max="768" width="10.453125" style="94"/>
    <col min="769" max="769" width="7.26953125" style="94" customWidth="1"/>
    <col min="770" max="770" width="31" style="94" customWidth="1"/>
    <col min="771" max="771" width="15.7265625" style="94" customWidth="1"/>
    <col min="772" max="772" width="15.54296875" style="94" customWidth="1"/>
    <col min="773" max="773" width="15.81640625" style="94" customWidth="1"/>
    <col min="774" max="774" width="9.453125" style="94" customWidth="1"/>
    <col min="775" max="775" width="12.26953125" style="94" customWidth="1"/>
    <col min="776" max="776" width="17.1796875" style="94" customWidth="1"/>
    <col min="777" max="777" width="16.453125" style="94" customWidth="1"/>
    <col min="778" max="778" width="14.453125" style="94" customWidth="1"/>
    <col min="779" max="779" width="15.7265625" style="94" customWidth="1"/>
    <col min="780" max="780" width="10.453125" style="94" customWidth="1"/>
    <col min="781" max="781" width="18.1796875" style="94" customWidth="1"/>
    <col min="782" max="783" width="10.453125" style="94" customWidth="1"/>
    <col min="784" max="784" width="2" style="94" customWidth="1"/>
    <col min="785" max="785" width="2.1796875" style="94" customWidth="1"/>
    <col min="786" max="788" width="10.453125" style="94" customWidth="1"/>
    <col min="789" max="1024" width="10.453125" style="94"/>
    <col min="1025" max="1025" width="7.26953125" style="94" customWidth="1"/>
    <col min="1026" max="1026" width="31" style="94" customWidth="1"/>
    <col min="1027" max="1027" width="15.7265625" style="94" customWidth="1"/>
    <col min="1028" max="1028" width="15.54296875" style="94" customWidth="1"/>
    <col min="1029" max="1029" width="15.81640625" style="94" customWidth="1"/>
    <col min="1030" max="1030" width="9.453125" style="94" customWidth="1"/>
    <col min="1031" max="1031" width="12.26953125" style="94" customWidth="1"/>
    <col min="1032" max="1032" width="17.1796875" style="94" customWidth="1"/>
    <col min="1033" max="1033" width="16.453125" style="94" customWidth="1"/>
    <col min="1034" max="1034" width="14.453125" style="94" customWidth="1"/>
    <col min="1035" max="1035" width="15.7265625" style="94" customWidth="1"/>
    <col min="1036" max="1036" width="10.453125" style="94" customWidth="1"/>
    <col min="1037" max="1037" width="18.1796875" style="94" customWidth="1"/>
    <col min="1038" max="1039" width="10.453125" style="94" customWidth="1"/>
    <col min="1040" max="1040" width="2" style="94" customWidth="1"/>
    <col min="1041" max="1041" width="2.1796875" style="94" customWidth="1"/>
    <col min="1042" max="1044" width="10.453125" style="94" customWidth="1"/>
    <col min="1045" max="1280" width="10.453125" style="94"/>
    <col min="1281" max="1281" width="7.26953125" style="94" customWidth="1"/>
    <col min="1282" max="1282" width="31" style="94" customWidth="1"/>
    <col min="1283" max="1283" width="15.7265625" style="94" customWidth="1"/>
    <col min="1284" max="1284" width="15.54296875" style="94" customWidth="1"/>
    <col min="1285" max="1285" width="15.81640625" style="94" customWidth="1"/>
    <col min="1286" max="1286" width="9.453125" style="94" customWidth="1"/>
    <col min="1287" max="1287" width="12.26953125" style="94" customWidth="1"/>
    <col min="1288" max="1288" width="17.1796875" style="94" customWidth="1"/>
    <col min="1289" max="1289" width="16.453125" style="94" customWidth="1"/>
    <col min="1290" max="1290" width="14.453125" style="94" customWidth="1"/>
    <col min="1291" max="1291" width="15.7265625" style="94" customWidth="1"/>
    <col min="1292" max="1292" width="10.453125" style="94" customWidth="1"/>
    <col min="1293" max="1293" width="18.1796875" style="94" customWidth="1"/>
    <col min="1294" max="1295" width="10.453125" style="94" customWidth="1"/>
    <col min="1296" max="1296" width="2" style="94" customWidth="1"/>
    <col min="1297" max="1297" width="2.1796875" style="94" customWidth="1"/>
    <col min="1298" max="1300" width="10.453125" style="94" customWidth="1"/>
    <col min="1301" max="1536" width="10.453125" style="94"/>
    <col min="1537" max="1537" width="7.26953125" style="94" customWidth="1"/>
    <col min="1538" max="1538" width="31" style="94" customWidth="1"/>
    <col min="1539" max="1539" width="15.7265625" style="94" customWidth="1"/>
    <col min="1540" max="1540" width="15.54296875" style="94" customWidth="1"/>
    <col min="1541" max="1541" width="15.81640625" style="94" customWidth="1"/>
    <col min="1542" max="1542" width="9.453125" style="94" customWidth="1"/>
    <col min="1543" max="1543" width="12.26953125" style="94" customWidth="1"/>
    <col min="1544" max="1544" width="17.1796875" style="94" customWidth="1"/>
    <col min="1545" max="1545" width="16.453125" style="94" customWidth="1"/>
    <col min="1546" max="1546" width="14.453125" style="94" customWidth="1"/>
    <col min="1547" max="1547" width="15.7265625" style="94" customWidth="1"/>
    <col min="1548" max="1548" width="10.453125" style="94" customWidth="1"/>
    <col min="1549" max="1549" width="18.1796875" style="94" customWidth="1"/>
    <col min="1550" max="1551" width="10.453125" style="94" customWidth="1"/>
    <col min="1552" max="1552" width="2" style="94" customWidth="1"/>
    <col min="1553" max="1553" width="2.1796875" style="94" customWidth="1"/>
    <col min="1554" max="1556" width="10.453125" style="94" customWidth="1"/>
    <col min="1557" max="1792" width="10.453125" style="94"/>
    <col min="1793" max="1793" width="7.26953125" style="94" customWidth="1"/>
    <col min="1794" max="1794" width="31" style="94" customWidth="1"/>
    <col min="1795" max="1795" width="15.7265625" style="94" customWidth="1"/>
    <col min="1796" max="1796" width="15.54296875" style="94" customWidth="1"/>
    <col min="1797" max="1797" width="15.81640625" style="94" customWidth="1"/>
    <col min="1798" max="1798" width="9.453125" style="94" customWidth="1"/>
    <col min="1799" max="1799" width="12.26953125" style="94" customWidth="1"/>
    <col min="1800" max="1800" width="17.1796875" style="94" customWidth="1"/>
    <col min="1801" max="1801" width="16.453125" style="94" customWidth="1"/>
    <col min="1802" max="1802" width="14.453125" style="94" customWidth="1"/>
    <col min="1803" max="1803" width="15.7265625" style="94" customWidth="1"/>
    <col min="1804" max="1804" width="10.453125" style="94" customWidth="1"/>
    <col min="1805" max="1805" width="18.1796875" style="94" customWidth="1"/>
    <col min="1806" max="1807" width="10.453125" style="94" customWidth="1"/>
    <col min="1808" max="1808" width="2" style="94" customWidth="1"/>
    <col min="1809" max="1809" width="2.1796875" style="94" customWidth="1"/>
    <col min="1810" max="1812" width="10.453125" style="94" customWidth="1"/>
    <col min="1813" max="2048" width="10.453125" style="94"/>
    <col min="2049" max="2049" width="7.26953125" style="94" customWidth="1"/>
    <col min="2050" max="2050" width="31" style="94" customWidth="1"/>
    <col min="2051" max="2051" width="15.7265625" style="94" customWidth="1"/>
    <col min="2052" max="2052" width="15.54296875" style="94" customWidth="1"/>
    <col min="2053" max="2053" width="15.81640625" style="94" customWidth="1"/>
    <col min="2054" max="2054" width="9.453125" style="94" customWidth="1"/>
    <col min="2055" max="2055" width="12.26953125" style="94" customWidth="1"/>
    <col min="2056" max="2056" width="17.1796875" style="94" customWidth="1"/>
    <col min="2057" max="2057" width="16.453125" style="94" customWidth="1"/>
    <col min="2058" max="2058" width="14.453125" style="94" customWidth="1"/>
    <col min="2059" max="2059" width="15.7265625" style="94" customWidth="1"/>
    <col min="2060" max="2060" width="10.453125" style="94" customWidth="1"/>
    <col min="2061" max="2061" width="18.1796875" style="94" customWidth="1"/>
    <col min="2062" max="2063" width="10.453125" style="94" customWidth="1"/>
    <col min="2064" max="2064" width="2" style="94" customWidth="1"/>
    <col min="2065" max="2065" width="2.1796875" style="94" customWidth="1"/>
    <col min="2066" max="2068" width="10.453125" style="94" customWidth="1"/>
    <col min="2069" max="2304" width="10.453125" style="94"/>
    <col min="2305" max="2305" width="7.26953125" style="94" customWidth="1"/>
    <col min="2306" max="2306" width="31" style="94" customWidth="1"/>
    <col min="2307" max="2307" width="15.7265625" style="94" customWidth="1"/>
    <col min="2308" max="2308" width="15.54296875" style="94" customWidth="1"/>
    <col min="2309" max="2309" width="15.81640625" style="94" customWidth="1"/>
    <col min="2310" max="2310" width="9.453125" style="94" customWidth="1"/>
    <col min="2311" max="2311" width="12.26953125" style="94" customWidth="1"/>
    <col min="2312" max="2312" width="17.1796875" style="94" customWidth="1"/>
    <col min="2313" max="2313" width="16.453125" style="94" customWidth="1"/>
    <col min="2314" max="2314" width="14.453125" style="94" customWidth="1"/>
    <col min="2315" max="2315" width="15.7265625" style="94" customWidth="1"/>
    <col min="2316" max="2316" width="10.453125" style="94" customWidth="1"/>
    <col min="2317" max="2317" width="18.1796875" style="94" customWidth="1"/>
    <col min="2318" max="2319" width="10.453125" style="94" customWidth="1"/>
    <col min="2320" max="2320" width="2" style="94" customWidth="1"/>
    <col min="2321" max="2321" width="2.1796875" style="94" customWidth="1"/>
    <col min="2322" max="2324" width="10.453125" style="94" customWidth="1"/>
    <col min="2325" max="2560" width="10.453125" style="94"/>
    <col min="2561" max="2561" width="7.26953125" style="94" customWidth="1"/>
    <col min="2562" max="2562" width="31" style="94" customWidth="1"/>
    <col min="2563" max="2563" width="15.7265625" style="94" customWidth="1"/>
    <col min="2564" max="2564" width="15.54296875" style="94" customWidth="1"/>
    <col min="2565" max="2565" width="15.81640625" style="94" customWidth="1"/>
    <col min="2566" max="2566" width="9.453125" style="94" customWidth="1"/>
    <col min="2567" max="2567" width="12.26953125" style="94" customWidth="1"/>
    <col min="2568" max="2568" width="17.1796875" style="94" customWidth="1"/>
    <col min="2569" max="2569" width="16.453125" style="94" customWidth="1"/>
    <col min="2570" max="2570" width="14.453125" style="94" customWidth="1"/>
    <col min="2571" max="2571" width="15.7265625" style="94" customWidth="1"/>
    <col min="2572" max="2572" width="10.453125" style="94" customWidth="1"/>
    <col min="2573" max="2573" width="18.1796875" style="94" customWidth="1"/>
    <col min="2574" max="2575" width="10.453125" style="94" customWidth="1"/>
    <col min="2576" max="2576" width="2" style="94" customWidth="1"/>
    <col min="2577" max="2577" width="2.1796875" style="94" customWidth="1"/>
    <col min="2578" max="2580" width="10.453125" style="94" customWidth="1"/>
    <col min="2581" max="2816" width="10.453125" style="94"/>
    <col min="2817" max="2817" width="7.26953125" style="94" customWidth="1"/>
    <col min="2818" max="2818" width="31" style="94" customWidth="1"/>
    <col min="2819" max="2819" width="15.7265625" style="94" customWidth="1"/>
    <col min="2820" max="2820" width="15.54296875" style="94" customWidth="1"/>
    <col min="2821" max="2821" width="15.81640625" style="94" customWidth="1"/>
    <col min="2822" max="2822" width="9.453125" style="94" customWidth="1"/>
    <col min="2823" max="2823" width="12.26953125" style="94" customWidth="1"/>
    <col min="2824" max="2824" width="17.1796875" style="94" customWidth="1"/>
    <col min="2825" max="2825" width="16.453125" style="94" customWidth="1"/>
    <col min="2826" max="2826" width="14.453125" style="94" customWidth="1"/>
    <col min="2827" max="2827" width="15.7265625" style="94" customWidth="1"/>
    <col min="2828" max="2828" width="10.453125" style="94" customWidth="1"/>
    <col min="2829" max="2829" width="18.1796875" style="94" customWidth="1"/>
    <col min="2830" max="2831" width="10.453125" style="94" customWidth="1"/>
    <col min="2832" max="2832" width="2" style="94" customWidth="1"/>
    <col min="2833" max="2833" width="2.1796875" style="94" customWidth="1"/>
    <col min="2834" max="2836" width="10.453125" style="94" customWidth="1"/>
    <col min="2837" max="3072" width="10.453125" style="94"/>
    <col min="3073" max="3073" width="7.26953125" style="94" customWidth="1"/>
    <col min="3074" max="3074" width="31" style="94" customWidth="1"/>
    <col min="3075" max="3075" width="15.7265625" style="94" customWidth="1"/>
    <col min="3076" max="3076" width="15.54296875" style="94" customWidth="1"/>
    <col min="3077" max="3077" width="15.81640625" style="94" customWidth="1"/>
    <col min="3078" max="3078" width="9.453125" style="94" customWidth="1"/>
    <col min="3079" max="3079" width="12.26953125" style="94" customWidth="1"/>
    <col min="3080" max="3080" width="17.1796875" style="94" customWidth="1"/>
    <col min="3081" max="3081" width="16.453125" style="94" customWidth="1"/>
    <col min="3082" max="3082" width="14.453125" style="94" customWidth="1"/>
    <col min="3083" max="3083" width="15.7265625" style="94" customWidth="1"/>
    <col min="3084" max="3084" width="10.453125" style="94" customWidth="1"/>
    <col min="3085" max="3085" width="18.1796875" style="94" customWidth="1"/>
    <col min="3086" max="3087" width="10.453125" style="94" customWidth="1"/>
    <col min="3088" max="3088" width="2" style="94" customWidth="1"/>
    <col min="3089" max="3089" width="2.1796875" style="94" customWidth="1"/>
    <col min="3090" max="3092" width="10.453125" style="94" customWidth="1"/>
    <col min="3093" max="3328" width="10.453125" style="94"/>
    <col min="3329" max="3329" width="7.26953125" style="94" customWidth="1"/>
    <col min="3330" max="3330" width="31" style="94" customWidth="1"/>
    <col min="3331" max="3331" width="15.7265625" style="94" customWidth="1"/>
    <col min="3332" max="3332" width="15.54296875" style="94" customWidth="1"/>
    <col min="3333" max="3333" width="15.81640625" style="94" customWidth="1"/>
    <col min="3334" max="3334" width="9.453125" style="94" customWidth="1"/>
    <col min="3335" max="3335" width="12.26953125" style="94" customWidth="1"/>
    <col min="3336" max="3336" width="17.1796875" style="94" customWidth="1"/>
    <col min="3337" max="3337" width="16.453125" style="94" customWidth="1"/>
    <col min="3338" max="3338" width="14.453125" style="94" customWidth="1"/>
    <col min="3339" max="3339" width="15.7265625" style="94" customWidth="1"/>
    <col min="3340" max="3340" width="10.453125" style="94" customWidth="1"/>
    <col min="3341" max="3341" width="18.1796875" style="94" customWidth="1"/>
    <col min="3342" max="3343" width="10.453125" style="94" customWidth="1"/>
    <col min="3344" max="3344" width="2" style="94" customWidth="1"/>
    <col min="3345" max="3345" width="2.1796875" style="94" customWidth="1"/>
    <col min="3346" max="3348" width="10.453125" style="94" customWidth="1"/>
    <col min="3349" max="3584" width="10.453125" style="94"/>
    <col min="3585" max="3585" width="7.26953125" style="94" customWidth="1"/>
    <col min="3586" max="3586" width="31" style="94" customWidth="1"/>
    <col min="3587" max="3587" width="15.7265625" style="94" customWidth="1"/>
    <col min="3588" max="3588" width="15.54296875" style="94" customWidth="1"/>
    <col min="3589" max="3589" width="15.81640625" style="94" customWidth="1"/>
    <col min="3590" max="3590" width="9.453125" style="94" customWidth="1"/>
    <col min="3591" max="3591" width="12.26953125" style="94" customWidth="1"/>
    <col min="3592" max="3592" width="17.1796875" style="94" customWidth="1"/>
    <col min="3593" max="3593" width="16.453125" style="94" customWidth="1"/>
    <col min="3594" max="3594" width="14.453125" style="94" customWidth="1"/>
    <col min="3595" max="3595" width="15.7265625" style="94" customWidth="1"/>
    <col min="3596" max="3596" width="10.453125" style="94" customWidth="1"/>
    <col min="3597" max="3597" width="18.1796875" style="94" customWidth="1"/>
    <col min="3598" max="3599" width="10.453125" style="94" customWidth="1"/>
    <col min="3600" max="3600" width="2" style="94" customWidth="1"/>
    <col min="3601" max="3601" width="2.1796875" style="94" customWidth="1"/>
    <col min="3602" max="3604" width="10.453125" style="94" customWidth="1"/>
    <col min="3605" max="3840" width="10.453125" style="94"/>
    <col min="3841" max="3841" width="7.26953125" style="94" customWidth="1"/>
    <col min="3842" max="3842" width="31" style="94" customWidth="1"/>
    <col min="3843" max="3843" width="15.7265625" style="94" customWidth="1"/>
    <col min="3844" max="3844" width="15.54296875" style="94" customWidth="1"/>
    <col min="3845" max="3845" width="15.81640625" style="94" customWidth="1"/>
    <col min="3846" max="3846" width="9.453125" style="94" customWidth="1"/>
    <col min="3847" max="3847" width="12.26953125" style="94" customWidth="1"/>
    <col min="3848" max="3848" width="17.1796875" style="94" customWidth="1"/>
    <col min="3849" max="3849" width="16.453125" style="94" customWidth="1"/>
    <col min="3850" max="3850" width="14.453125" style="94" customWidth="1"/>
    <col min="3851" max="3851" width="15.7265625" style="94" customWidth="1"/>
    <col min="3852" max="3852" width="10.453125" style="94" customWidth="1"/>
    <col min="3853" max="3853" width="18.1796875" style="94" customWidth="1"/>
    <col min="3854" max="3855" width="10.453125" style="94" customWidth="1"/>
    <col min="3856" max="3856" width="2" style="94" customWidth="1"/>
    <col min="3857" max="3857" width="2.1796875" style="94" customWidth="1"/>
    <col min="3858" max="3860" width="10.453125" style="94" customWidth="1"/>
    <col min="3861" max="4096" width="10.453125" style="94"/>
    <col min="4097" max="4097" width="7.26953125" style="94" customWidth="1"/>
    <col min="4098" max="4098" width="31" style="94" customWidth="1"/>
    <col min="4099" max="4099" width="15.7265625" style="94" customWidth="1"/>
    <col min="4100" max="4100" width="15.54296875" style="94" customWidth="1"/>
    <col min="4101" max="4101" width="15.81640625" style="94" customWidth="1"/>
    <col min="4102" max="4102" width="9.453125" style="94" customWidth="1"/>
    <col min="4103" max="4103" width="12.26953125" style="94" customWidth="1"/>
    <col min="4104" max="4104" width="17.1796875" style="94" customWidth="1"/>
    <col min="4105" max="4105" width="16.453125" style="94" customWidth="1"/>
    <col min="4106" max="4106" width="14.453125" style="94" customWidth="1"/>
    <col min="4107" max="4107" width="15.7265625" style="94" customWidth="1"/>
    <col min="4108" max="4108" width="10.453125" style="94" customWidth="1"/>
    <col min="4109" max="4109" width="18.1796875" style="94" customWidth="1"/>
    <col min="4110" max="4111" width="10.453125" style="94" customWidth="1"/>
    <col min="4112" max="4112" width="2" style="94" customWidth="1"/>
    <col min="4113" max="4113" width="2.1796875" style="94" customWidth="1"/>
    <col min="4114" max="4116" width="10.453125" style="94" customWidth="1"/>
    <col min="4117" max="4352" width="10.453125" style="94"/>
    <col min="4353" max="4353" width="7.26953125" style="94" customWidth="1"/>
    <col min="4354" max="4354" width="31" style="94" customWidth="1"/>
    <col min="4355" max="4355" width="15.7265625" style="94" customWidth="1"/>
    <col min="4356" max="4356" width="15.54296875" style="94" customWidth="1"/>
    <col min="4357" max="4357" width="15.81640625" style="94" customWidth="1"/>
    <col min="4358" max="4358" width="9.453125" style="94" customWidth="1"/>
    <col min="4359" max="4359" width="12.26953125" style="94" customWidth="1"/>
    <col min="4360" max="4360" width="17.1796875" style="94" customWidth="1"/>
    <col min="4361" max="4361" width="16.453125" style="94" customWidth="1"/>
    <col min="4362" max="4362" width="14.453125" style="94" customWidth="1"/>
    <col min="4363" max="4363" width="15.7265625" style="94" customWidth="1"/>
    <col min="4364" max="4364" width="10.453125" style="94" customWidth="1"/>
    <col min="4365" max="4365" width="18.1796875" style="94" customWidth="1"/>
    <col min="4366" max="4367" width="10.453125" style="94" customWidth="1"/>
    <col min="4368" max="4368" width="2" style="94" customWidth="1"/>
    <col min="4369" max="4369" width="2.1796875" style="94" customWidth="1"/>
    <col min="4370" max="4372" width="10.453125" style="94" customWidth="1"/>
    <col min="4373" max="4608" width="10.453125" style="94"/>
    <col min="4609" max="4609" width="7.26953125" style="94" customWidth="1"/>
    <col min="4610" max="4610" width="31" style="94" customWidth="1"/>
    <col min="4611" max="4611" width="15.7265625" style="94" customWidth="1"/>
    <col min="4612" max="4612" width="15.54296875" style="94" customWidth="1"/>
    <col min="4613" max="4613" width="15.81640625" style="94" customWidth="1"/>
    <col min="4614" max="4614" width="9.453125" style="94" customWidth="1"/>
    <col min="4615" max="4615" width="12.26953125" style="94" customWidth="1"/>
    <col min="4616" max="4616" width="17.1796875" style="94" customWidth="1"/>
    <col min="4617" max="4617" width="16.453125" style="94" customWidth="1"/>
    <col min="4618" max="4618" width="14.453125" style="94" customWidth="1"/>
    <col min="4619" max="4619" width="15.7265625" style="94" customWidth="1"/>
    <col min="4620" max="4620" width="10.453125" style="94" customWidth="1"/>
    <col min="4621" max="4621" width="18.1796875" style="94" customWidth="1"/>
    <col min="4622" max="4623" width="10.453125" style="94" customWidth="1"/>
    <col min="4624" max="4624" width="2" style="94" customWidth="1"/>
    <col min="4625" max="4625" width="2.1796875" style="94" customWidth="1"/>
    <col min="4626" max="4628" width="10.453125" style="94" customWidth="1"/>
    <col min="4629" max="4864" width="10.453125" style="94"/>
    <col min="4865" max="4865" width="7.26953125" style="94" customWidth="1"/>
    <col min="4866" max="4866" width="31" style="94" customWidth="1"/>
    <col min="4867" max="4867" width="15.7265625" style="94" customWidth="1"/>
    <col min="4868" max="4868" width="15.54296875" style="94" customWidth="1"/>
    <col min="4869" max="4869" width="15.81640625" style="94" customWidth="1"/>
    <col min="4870" max="4870" width="9.453125" style="94" customWidth="1"/>
    <col min="4871" max="4871" width="12.26953125" style="94" customWidth="1"/>
    <col min="4872" max="4872" width="17.1796875" style="94" customWidth="1"/>
    <col min="4873" max="4873" width="16.453125" style="94" customWidth="1"/>
    <col min="4874" max="4874" width="14.453125" style="94" customWidth="1"/>
    <col min="4875" max="4875" width="15.7265625" style="94" customWidth="1"/>
    <col min="4876" max="4876" width="10.453125" style="94" customWidth="1"/>
    <col min="4877" max="4877" width="18.1796875" style="94" customWidth="1"/>
    <col min="4878" max="4879" width="10.453125" style="94" customWidth="1"/>
    <col min="4880" max="4880" width="2" style="94" customWidth="1"/>
    <col min="4881" max="4881" width="2.1796875" style="94" customWidth="1"/>
    <col min="4882" max="4884" width="10.453125" style="94" customWidth="1"/>
    <col min="4885" max="5120" width="10.453125" style="94"/>
    <col min="5121" max="5121" width="7.26953125" style="94" customWidth="1"/>
    <col min="5122" max="5122" width="31" style="94" customWidth="1"/>
    <col min="5123" max="5123" width="15.7265625" style="94" customWidth="1"/>
    <col min="5124" max="5124" width="15.54296875" style="94" customWidth="1"/>
    <col min="5125" max="5125" width="15.81640625" style="94" customWidth="1"/>
    <col min="5126" max="5126" width="9.453125" style="94" customWidth="1"/>
    <col min="5127" max="5127" width="12.26953125" style="94" customWidth="1"/>
    <col min="5128" max="5128" width="17.1796875" style="94" customWidth="1"/>
    <col min="5129" max="5129" width="16.453125" style="94" customWidth="1"/>
    <col min="5130" max="5130" width="14.453125" style="94" customWidth="1"/>
    <col min="5131" max="5131" width="15.7265625" style="94" customWidth="1"/>
    <col min="5132" max="5132" width="10.453125" style="94" customWidth="1"/>
    <col min="5133" max="5133" width="18.1796875" style="94" customWidth="1"/>
    <col min="5134" max="5135" width="10.453125" style="94" customWidth="1"/>
    <col min="5136" max="5136" width="2" style="94" customWidth="1"/>
    <col min="5137" max="5137" width="2.1796875" style="94" customWidth="1"/>
    <col min="5138" max="5140" width="10.453125" style="94" customWidth="1"/>
    <col min="5141" max="5376" width="10.453125" style="94"/>
    <col min="5377" max="5377" width="7.26953125" style="94" customWidth="1"/>
    <col min="5378" max="5378" width="31" style="94" customWidth="1"/>
    <col min="5379" max="5379" width="15.7265625" style="94" customWidth="1"/>
    <col min="5380" max="5380" width="15.54296875" style="94" customWidth="1"/>
    <col min="5381" max="5381" width="15.81640625" style="94" customWidth="1"/>
    <col min="5382" max="5382" width="9.453125" style="94" customWidth="1"/>
    <col min="5383" max="5383" width="12.26953125" style="94" customWidth="1"/>
    <col min="5384" max="5384" width="17.1796875" style="94" customWidth="1"/>
    <col min="5385" max="5385" width="16.453125" style="94" customWidth="1"/>
    <col min="5386" max="5386" width="14.453125" style="94" customWidth="1"/>
    <col min="5387" max="5387" width="15.7265625" style="94" customWidth="1"/>
    <col min="5388" max="5388" width="10.453125" style="94" customWidth="1"/>
    <col min="5389" max="5389" width="18.1796875" style="94" customWidth="1"/>
    <col min="5390" max="5391" width="10.453125" style="94" customWidth="1"/>
    <col min="5392" max="5392" width="2" style="94" customWidth="1"/>
    <col min="5393" max="5393" width="2.1796875" style="94" customWidth="1"/>
    <col min="5394" max="5396" width="10.453125" style="94" customWidth="1"/>
    <col min="5397" max="5632" width="10.453125" style="94"/>
    <col min="5633" max="5633" width="7.26953125" style="94" customWidth="1"/>
    <col min="5634" max="5634" width="31" style="94" customWidth="1"/>
    <col min="5635" max="5635" width="15.7265625" style="94" customWidth="1"/>
    <col min="5636" max="5636" width="15.54296875" style="94" customWidth="1"/>
    <col min="5637" max="5637" width="15.81640625" style="94" customWidth="1"/>
    <col min="5638" max="5638" width="9.453125" style="94" customWidth="1"/>
    <col min="5639" max="5639" width="12.26953125" style="94" customWidth="1"/>
    <col min="5640" max="5640" width="17.1796875" style="94" customWidth="1"/>
    <col min="5641" max="5641" width="16.453125" style="94" customWidth="1"/>
    <col min="5642" max="5642" width="14.453125" style="94" customWidth="1"/>
    <col min="5643" max="5643" width="15.7265625" style="94" customWidth="1"/>
    <col min="5644" max="5644" width="10.453125" style="94" customWidth="1"/>
    <col min="5645" max="5645" width="18.1796875" style="94" customWidth="1"/>
    <col min="5646" max="5647" width="10.453125" style="94" customWidth="1"/>
    <col min="5648" max="5648" width="2" style="94" customWidth="1"/>
    <col min="5649" max="5649" width="2.1796875" style="94" customWidth="1"/>
    <col min="5650" max="5652" width="10.453125" style="94" customWidth="1"/>
    <col min="5653" max="5888" width="10.453125" style="94"/>
    <col min="5889" max="5889" width="7.26953125" style="94" customWidth="1"/>
    <col min="5890" max="5890" width="31" style="94" customWidth="1"/>
    <col min="5891" max="5891" width="15.7265625" style="94" customWidth="1"/>
    <col min="5892" max="5892" width="15.54296875" style="94" customWidth="1"/>
    <col min="5893" max="5893" width="15.81640625" style="94" customWidth="1"/>
    <col min="5894" max="5894" width="9.453125" style="94" customWidth="1"/>
    <col min="5895" max="5895" width="12.26953125" style="94" customWidth="1"/>
    <col min="5896" max="5896" width="17.1796875" style="94" customWidth="1"/>
    <col min="5897" max="5897" width="16.453125" style="94" customWidth="1"/>
    <col min="5898" max="5898" width="14.453125" style="94" customWidth="1"/>
    <col min="5899" max="5899" width="15.7265625" style="94" customWidth="1"/>
    <col min="5900" max="5900" width="10.453125" style="94" customWidth="1"/>
    <col min="5901" max="5901" width="18.1796875" style="94" customWidth="1"/>
    <col min="5902" max="5903" width="10.453125" style="94" customWidth="1"/>
    <col min="5904" max="5904" width="2" style="94" customWidth="1"/>
    <col min="5905" max="5905" width="2.1796875" style="94" customWidth="1"/>
    <col min="5906" max="5908" width="10.453125" style="94" customWidth="1"/>
    <col min="5909" max="6144" width="10.453125" style="94"/>
    <col min="6145" max="6145" width="7.26953125" style="94" customWidth="1"/>
    <col min="6146" max="6146" width="31" style="94" customWidth="1"/>
    <col min="6147" max="6147" width="15.7265625" style="94" customWidth="1"/>
    <col min="6148" max="6148" width="15.54296875" style="94" customWidth="1"/>
    <col min="6149" max="6149" width="15.81640625" style="94" customWidth="1"/>
    <col min="6150" max="6150" width="9.453125" style="94" customWidth="1"/>
    <col min="6151" max="6151" width="12.26953125" style="94" customWidth="1"/>
    <col min="6152" max="6152" width="17.1796875" style="94" customWidth="1"/>
    <col min="6153" max="6153" width="16.453125" style="94" customWidth="1"/>
    <col min="6154" max="6154" width="14.453125" style="94" customWidth="1"/>
    <col min="6155" max="6155" width="15.7265625" style="94" customWidth="1"/>
    <col min="6156" max="6156" width="10.453125" style="94" customWidth="1"/>
    <col min="6157" max="6157" width="18.1796875" style="94" customWidth="1"/>
    <col min="6158" max="6159" width="10.453125" style="94" customWidth="1"/>
    <col min="6160" max="6160" width="2" style="94" customWidth="1"/>
    <col min="6161" max="6161" width="2.1796875" style="94" customWidth="1"/>
    <col min="6162" max="6164" width="10.453125" style="94" customWidth="1"/>
    <col min="6165" max="6400" width="10.453125" style="94"/>
    <col min="6401" max="6401" width="7.26953125" style="94" customWidth="1"/>
    <col min="6402" max="6402" width="31" style="94" customWidth="1"/>
    <col min="6403" max="6403" width="15.7265625" style="94" customWidth="1"/>
    <col min="6404" max="6404" width="15.54296875" style="94" customWidth="1"/>
    <col min="6405" max="6405" width="15.81640625" style="94" customWidth="1"/>
    <col min="6406" max="6406" width="9.453125" style="94" customWidth="1"/>
    <col min="6407" max="6407" width="12.26953125" style="94" customWidth="1"/>
    <col min="6408" max="6408" width="17.1796875" style="94" customWidth="1"/>
    <col min="6409" max="6409" width="16.453125" style="94" customWidth="1"/>
    <col min="6410" max="6410" width="14.453125" style="94" customWidth="1"/>
    <col min="6411" max="6411" width="15.7265625" style="94" customWidth="1"/>
    <col min="6412" max="6412" width="10.453125" style="94" customWidth="1"/>
    <col min="6413" max="6413" width="18.1796875" style="94" customWidth="1"/>
    <col min="6414" max="6415" width="10.453125" style="94" customWidth="1"/>
    <col min="6416" max="6416" width="2" style="94" customWidth="1"/>
    <col min="6417" max="6417" width="2.1796875" style="94" customWidth="1"/>
    <col min="6418" max="6420" width="10.453125" style="94" customWidth="1"/>
    <col min="6421" max="6656" width="10.453125" style="94"/>
    <col min="6657" max="6657" width="7.26953125" style="94" customWidth="1"/>
    <col min="6658" max="6658" width="31" style="94" customWidth="1"/>
    <col min="6659" max="6659" width="15.7265625" style="94" customWidth="1"/>
    <col min="6660" max="6660" width="15.54296875" style="94" customWidth="1"/>
    <col min="6661" max="6661" width="15.81640625" style="94" customWidth="1"/>
    <col min="6662" max="6662" width="9.453125" style="94" customWidth="1"/>
    <col min="6663" max="6663" width="12.26953125" style="94" customWidth="1"/>
    <col min="6664" max="6664" width="17.1796875" style="94" customWidth="1"/>
    <col min="6665" max="6665" width="16.453125" style="94" customWidth="1"/>
    <col min="6666" max="6666" width="14.453125" style="94" customWidth="1"/>
    <col min="6667" max="6667" width="15.7265625" style="94" customWidth="1"/>
    <col min="6668" max="6668" width="10.453125" style="94" customWidth="1"/>
    <col min="6669" max="6669" width="18.1796875" style="94" customWidth="1"/>
    <col min="6670" max="6671" width="10.453125" style="94" customWidth="1"/>
    <col min="6672" max="6672" width="2" style="94" customWidth="1"/>
    <col min="6673" max="6673" width="2.1796875" style="94" customWidth="1"/>
    <col min="6674" max="6676" width="10.453125" style="94" customWidth="1"/>
    <col min="6677" max="6912" width="10.453125" style="94"/>
    <col min="6913" max="6913" width="7.26953125" style="94" customWidth="1"/>
    <col min="6914" max="6914" width="31" style="94" customWidth="1"/>
    <col min="6915" max="6915" width="15.7265625" style="94" customWidth="1"/>
    <col min="6916" max="6916" width="15.54296875" style="94" customWidth="1"/>
    <col min="6917" max="6917" width="15.81640625" style="94" customWidth="1"/>
    <col min="6918" max="6918" width="9.453125" style="94" customWidth="1"/>
    <col min="6919" max="6919" width="12.26953125" style="94" customWidth="1"/>
    <col min="6920" max="6920" width="17.1796875" style="94" customWidth="1"/>
    <col min="6921" max="6921" width="16.453125" style="94" customWidth="1"/>
    <col min="6922" max="6922" width="14.453125" style="94" customWidth="1"/>
    <col min="6923" max="6923" width="15.7265625" style="94" customWidth="1"/>
    <col min="6924" max="6924" width="10.453125" style="94" customWidth="1"/>
    <col min="6925" max="6925" width="18.1796875" style="94" customWidth="1"/>
    <col min="6926" max="6927" width="10.453125" style="94" customWidth="1"/>
    <col min="6928" max="6928" width="2" style="94" customWidth="1"/>
    <col min="6929" max="6929" width="2.1796875" style="94" customWidth="1"/>
    <col min="6930" max="6932" width="10.453125" style="94" customWidth="1"/>
    <col min="6933" max="7168" width="10.453125" style="94"/>
    <col min="7169" max="7169" width="7.26953125" style="94" customWidth="1"/>
    <col min="7170" max="7170" width="31" style="94" customWidth="1"/>
    <col min="7171" max="7171" width="15.7265625" style="94" customWidth="1"/>
    <col min="7172" max="7172" width="15.54296875" style="94" customWidth="1"/>
    <col min="7173" max="7173" width="15.81640625" style="94" customWidth="1"/>
    <col min="7174" max="7174" width="9.453125" style="94" customWidth="1"/>
    <col min="7175" max="7175" width="12.26953125" style="94" customWidth="1"/>
    <col min="7176" max="7176" width="17.1796875" style="94" customWidth="1"/>
    <col min="7177" max="7177" width="16.453125" style="94" customWidth="1"/>
    <col min="7178" max="7178" width="14.453125" style="94" customWidth="1"/>
    <col min="7179" max="7179" width="15.7265625" style="94" customWidth="1"/>
    <col min="7180" max="7180" width="10.453125" style="94" customWidth="1"/>
    <col min="7181" max="7181" width="18.1796875" style="94" customWidth="1"/>
    <col min="7182" max="7183" width="10.453125" style="94" customWidth="1"/>
    <col min="7184" max="7184" width="2" style="94" customWidth="1"/>
    <col min="7185" max="7185" width="2.1796875" style="94" customWidth="1"/>
    <col min="7186" max="7188" width="10.453125" style="94" customWidth="1"/>
    <col min="7189" max="7424" width="10.453125" style="94"/>
    <col min="7425" max="7425" width="7.26953125" style="94" customWidth="1"/>
    <col min="7426" max="7426" width="31" style="94" customWidth="1"/>
    <col min="7427" max="7427" width="15.7265625" style="94" customWidth="1"/>
    <col min="7428" max="7428" width="15.54296875" style="94" customWidth="1"/>
    <col min="7429" max="7429" width="15.81640625" style="94" customWidth="1"/>
    <col min="7430" max="7430" width="9.453125" style="94" customWidth="1"/>
    <col min="7431" max="7431" width="12.26953125" style="94" customWidth="1"/>
    <col min="7432" max="7432" width="17.1796875" style="94" customWidth="1"/>
    <col min="7433" max="7433" width="16.453125" style="94" customWidth="1"/>
    <col min="7434" max="7434" width="14.453125" style="94" customWidth="1"/>
    <col min="7435" max="7435" width="15.7265625" style="94" customWidth="1"/>
    <col min="7436" max="7436" width="10.453125" style="94" customWidth="1"/>
    <col min="7437" max="7437" width="18.1796875" style="94" customWidth="1"/>
    <col min="7438" max="7439" width="10.453125" style="94" customWidth="1"/>
    <col min="7440" max="7440" width="2" style="94" customWidth="1"/>
    <col min="7441" max="7441" width="2.1796875" style="94" customWidth="1"/>
    <col min="7442" max="7444" width="10.453125" style="94" customWidth="1"/>
    <col min="7445" max="7680" width="10.453125" style="94"/>
    <col min="7681" max="7681" width="7.26953125" style="94" customWidth="1"/>
    <col min="7682" max="7682" width="31" style="94" customWidth="1"/>
    <col min="7683" max="7683" width="15.7265625" style="94" customWidth="1"/>
    <col min="7684" max="7684" width="15.54296875" style="94" customWidth="1"/>
    <col min="7685" max="7685" width="15.81640625" style="94" customWidth="1"/>
    <col min="7686" max="7686" width="9.453125" style="94" customWidth="1"/>
    <col min="7687" max="7687" width="12.26953125" style="94" customWidth="1"/>
    <col min="7688" max="7688" width="17.1796875" style="94" customWidth="1"/>
    <col min="7689" max="7689" width="16.453125" style="94" customWidth="1"/>
    <col min="7690" max="7690" width="14.453125" style="94" customWidth="1"/>
    <col min="7691" max="7691" width="15.7265625" style="94" customWidth="1"/>
    <col min="7692" max="7692" width="10.453125" style="94" customWidth="1"/>
    <col min="7693" max="7693" width="18.1796875" style="94" customWidth="1"/>
    <col min="7694" max="7695" width="10.453125" style="94" customWidth="1"/>
    <col min="7696" max="7696" width="2" style="94" customWidth="1"/>
    <col min="7697" max="7697" width="2.1796875" style="94" customWidth="1"/>
    <col min="7698" max="7700" width="10.453125" style="94" customWidth="1"/>
    <col min="7701" max="7936" width="10.453125" style="94"/>
    <col min="7937" max="7937" width="7.26953125" style="94" customWidth="1"/>
    <col min="7938" max="7938" width="31" style="94" customWidth="1"/>
    <col min="7939" max="7939" width="15.7265625" style="94" customWidth="1"/>
    <col min="7940" max="7940" width="15.54296875" style="94" customWidth="1"/>
    <col min="7941" max="7941" width="15.81640625" style="94" customWidth="1"/>
    <col min="7942" max="7942" width="9.453125" style="94" customWidth="1"/>
    <col min="7943" max="7943" width="12.26953125" style="94" customWidth="1"/>
    <col min="7944" max="7944" width="17.1796875" style="94" customWidth="1"/>
    <col min="7945" max="7945" width="16.453125" style="94" customWidth="1"/>
    <col min="7946" max="7946" width="14.453125" style="94" customWidth="1"/>
    <col min="7947" max="7947" width="15.7265625" style="94" customWidth="1"/>
    <col min="7948" max="7948" width="10.453125" style="94" customWidth="1"/>
    <col min="7949" max="7949" width="18.1796875" style="94" customWidth="1"/>
    <col min="7950" max="7951" width="10.453125" style="94" customWidth="1"/>
    <col min="7952" max="7952" width="2" style="94" customWidth="1"/>
    <col min="7953" max="7953" width="2.1796875" style="94" customWidth="1"/>
    <col min="7954" max="7956" width="10.453125" style="94" customWidth="1"/>
    <col min="7957" max="8192" width="10.453125" style="94"/>
    <col min="8193" max="8193" width="7.26953125" style="94" customWidth="1"/>
    <col min="8194" max="8194" width="31" style="94" customWidth="1"/>
    <col min="8195" max="8195" width="15.7265625" style="94" customWidth="1"/>
    <col min="8196" max="8196" width="15.54296875" style="94" customWidth="1"/>
    <col min="8197" max="8197" width="15.81640625" style="94" customWidth="1"/>
    <col min="8198" max="8198" width="9.453125" style="94" customWidth="1"/>
    <col min="8199" max="8199" width="12.26953125" style="94" customWidth="1"/>
    <col min="8200" max="8200" width="17.1796875" style="94" customWidth="1"/>
    <col min="8201" max="8201" width="16.453125" style="94" customWidth="1"/>
    <col min="8202" max="8202" width="14.453125" style="94" customWidth="1"/>
    <col min="8203" max="8203" width="15.7265625" style="94" customWidth="1"/>
    <col min="8204" max="8204" width="10.453125" style="94" customWidth="1"/>
    <col min="8205" max="8205" width="18.1796875" style="94" customWidth="1"/>
    <col min="8206" max="8207" width="10.453125" style="94" customWidth="1"/>
    <col min="8208" max="8208" width="2" style="94" customWidth="1"/>
    <col min="8209" max="8209" width="2.1796875" style="94" customWidth="1"/>
    <col min="8210" max="8212" width="10.453125" style="94" customWidth="1"/>
    <col min="8213" max="8448" width="10.453125" style="94"/>
    <col min="8449" max="8449" width="7.26953125" style="94" customWidth="1"/>
    <col min="8450" max="8450" width="31" style="94" customWidth="1"/>
    <col min="8451" max="8451" width="15.7265625" style="94" customWidth="1"/>
    <col min="8452" max="8452" width="15.54296875" style="94" customWidth="1"/>
    <col min="8453" max="8453" width="15.81640625" style="94" customWidth="1"/>
    <col min="8454" max="8454" width="9.453125" style="94" customWidth="1"/>
    <col min="8455" max="8455" width="12.26953125" style="94" customWidth="1"/>
    <col min="8456" max="8456" width="17.1796875" style="94" customWidth="1"/>
    <col min="8457" max="8457" width="16.453125" style="94" customWidth="1"/>
    <col min="8458" max="8458" width="14.453125" style="94" customWidth="1"/>
    <col min="8459" max="8459" width="15.7265625" style="94" customWidth="1"/>
    <col min="8460" max="8460" width="10.453125" style="94" customWidth="1"/>
    <col min="8461" max="8461" width="18.1796875" style="94" customWidth="1"/>
    <col min="8462" max="8463" width="10.453125" style="94" customWidth="1"/>
    <col min="8464" max="8464" width="2" style="94" customWidth="1"/>
    <col min="8465" max="8465" width="2.1796875" style="94" customWidth="1"/>
    <col min="8466" max="8468" width="10.453125" style="94" customWidth="1"/>
    <col min="8469" max="8704" width="10.453125" style="94"/>
    <col min="8705" max="8705" width="7.26953125" style="94" customWidth="1"/>
    <col min="8706" max="8706" width="31" style="94" customWidth="1"/>
    <col min="8707" max="8707" width="15.7265625" style="94" customWidth="1"/>
    <col min="8708" max="8708" width="15.54296875" style="94" customWidth="1"/>
    <col min="8709" max="8709" width="15.81640625" style="94" customWidth="1"/>
    <col min="8710" max="8710" width="9.453125" style="94" customWidth="1"/>
    <col min="8711" max="8711" width="12.26953125" style="94" customWidth="1"/>
    <col min="8712" max="8712" width="17.1796875" style="94" customWidth="1"/>
    <col min="8713" max="8713" width="16.453125" style="94" customWidth="1"/>
    <col min="8714" max="8714" width="14.453125" style="94" customWidth="1"/>
    <col min="8715" max="8715" width="15.7265625" style="94" customWidth="1"/>
    <col min="8716" max="8716" width="10.453125" style="94" customWidth="1"/>
    <col min="8717" max="8717" width="18.1796875" style="94" customWidth="1"/>
    <col min="8718" max="8719" width="10.453125" style="94" customWidth="1"/>
    <col min="8720" max="8720" width="2" style="94" customWidth="1"/>
    <col min="8721" max="8721" width="2.1796875" style="94" customWidth="1"/>
    <col min="8722" max="8724" width="10.453125" style="94" customWidth="1"/>
    <col min="8725" max="8960" width="10.453125" style="94"/>
    <col min="8961" max="8961" width="7.26953125" style="94" customWidth="1"/>
    <col min="8962" max="8962" width="31" style="94" customWidth="1"/>
    <col min="8963" max="8963" width="15.7265625" style="94" customWidth="1"/>
    <col min="8964" max="8964" width="15.54296875" style="94" customWidth="1"/>
    <col min="8965" max="8965" width="15.81640625" style="94" customWidth="1"/>
    <col min="8966" max="8966" width="9.453125" style="94" customWidth="1"/>
    <col min="8967" max="8967" width="12.26953125" style="94" customWidth="1"/>
    <col min="8968" max="8968" width="17.1796875" style="94" customWidth="1"/>
    <col min="8969" max="8969" width="16.453125" style="94" customWidth="1"/>
    <col min="8970" max="8970" width="14.453125" style="94" customWidth="1"/>
    <col min="8971" max="8971" width="15.7265625" style="94" customWidth="1"/>
    <col min="8972" max="8972" width="10.453125" style="94" customWidth="1"/>
    <col min="8973" max="8973" width="18.1796875" style="94" customWidth="1"/>
    <col min="8974" max="8975" width="10.453125" style="94" customWidth="1"/>
    <col min="8976" max="8976" width="2" style="94" customWidth="1"/>
    <col min="8977" max="8977" width="2.1796875" style="94" customWidth="1"/>
    <col min="8978" max="8980" width="10.453125" style="94" customWidth="1"/>
    <col min="8981" max="9216" width="10.453125" style="94"/>
    <col min="9217" max="9217" width="7.26953125" style="94" customWidth="1"/>
    <col min="9218" max="9218" width="31" style="94" customWidth="1"/>
    <col min="9219" max="9219" width="15.7265625" style="94" customWidth="1"/>
    <col min="9220" max="9220" width="15.54296875" style="94" customWidth="1"/>
    <col min="9221" max="9221" width="15.81640625" style="94" customWidth="1"/>
    <col min="9222" max="9222" width="9.453125" style="94" customWidth="1"/>
    <col min="9223" max="9223" width="12.26953125" style="94" customWidth="1"/>
    <col min="9224" max="9224" width="17.1796875" style="94" customWidth="1"/>
    <col min="9225" max="9225" width="16.453125" style="94" customWidth="1"/>
    <col min="9226" max="9226" width="14.453125" style="94" customWidth="1"/>
    <col min="9227" max="9227" width="15.7265625" style="94" customWidth="1"/>
    <col min="9228" max="9228" width="10.453125" style="94" customWidth="1"/>
    <col min="9229" max="9229" width="18.1796875" style="94" customWidth="1"/>
    <col min="9230" max="9231" width="10.453125" style="94" customWidth="1"/>
    <col min="9232" max="9232" width="2" style="94" customWidth="1"/>
    <col min="9233" max="9233" width="2.1796875" style="94" customWidth="1"/>
    <col min="9234" max="9236" width="10.453125" style="94" customWidth="1"/>
    <col min="9237" max="9472" width="10.453125" style="94"/>
    <col min="9473" max="9473" width="7.26953125" style="94" customWidth="1"/>
    <col min="9474" max="9474" width="31" style="94" customWidth="1"/>
    <col min="9475" max="9475" width="15.7265625" style="94" customWidth="1"/>
    <col min="9476" max="9476" width="15.54296875" style="94" customWidth="1"/>
    <col min="9477" max="9477" width="15.81640625" style="94" customWidth="1"/>
    <col min="9478" max="9478" width="9.453125" style="94" customWidth="1"/>
    <col min="9479" max="9479" width="12.26953125" style="94" customWidth="1"/>
    <col min="9480" max="9480" width="17.1796875" style="94" customWidth="1"/>
    <col min="9481" max="9481" width="16.453125" style="94" customWidth="1"/>
    <col min="9482" max="9482" width="14.453125" style="94" customWidth="1"/>
    <col min="9483" max="9483" width="15.7265625" style="94" customWidth="1"/>
    <col min="9484" max="9484" width="10.453125" style="94" customWidth="1"/>
    <col min="9485" max="9485" width="18.1796875" style="94" customWidth="1"/>
    <col min="9486" max="9487" width="10.453125" style="94" customWidth="1"/>
    <col min="9488" max="9488" width="2" style="94" customWidth="1"/>
    <col min="9489" max="9489" width="2.1796875" style="94" customWidth="1"/>
    <col min="9490" max="9492" width="10.453125" style="94" customWidth="1"/>
    <col min="9493" max="9728" width="10.453125" style="94"/>
    <col min="9729" max="9729" width="7.26953125" style="94" customWidth="1"/>
    <col min="9730" max="9730" width="31" style="94" customWidth="1"/>
    <col min="9731" max="9731" width="15.7265625" style="94" customWidth="1"/>
    <col min="9732" max="9732" width="15.54296875" style="94" customWidth="1"/>
    <col min="9733" max="9733" width="15.81640625" style="94" customWidth="1"/>
    <col min="9734" max="9734" width="9.453125" style="94" customWidth="1"/>
    <col min="9735" max="9735" width="12.26953125" style="94" customWidth="1"/>
    <col min="9736" max="9736" width="17.1796875" style="94" customWidth="1"/>
    <col min="9737" max="9737" width="16.453125" style="94" customWidth="1"/>
    <col min="9738" max="9738" width="14.453125" style="94" customWidth="1"/>
    <col min="9739" max="9739" width="15.7265625" style="94" customWidth="1"/>
    <col min="9740" max="9740" width="10.453125" style="94" customWidth="1"/>
    <col min="9741" max="9741" width="18.1796875" style="94" customWidth="1"/>
    <col min="9742" max="9743" width="10.453125" style="94" customWidth="1"/>
    <col min="9744" max="9744" width="2" style="94" customWidth="1"/>
    <col min="9745" max="9745" width="2.1796875" style="94" customWidth="1"/>
    <col min="9746" max="9748" width="10.453125" style="94" customWidth="1"/>
    <col min="9749" max="9984" width="10.453125" style="94"/>
    <col min="9985" max="9985" width="7.26953125" style="94" customWidth="1"/>
    <col min="9986" max="9986" width="31" style="94" customWidth="1"/>
    <col min="9987" max="9987" width="15.7265625" style="94" customWidth="1"/>
    <col min="9988" max="9988" width="15.54296875" style="94" customWidth="1"/>
    <col min="9989" max="9989" width="15.81640625" style="94" customWidth="1"/>
    <col min="9990" max="9990" width="9.453125" style="94" customWidth="1"/>
    <col min="9991" max="9991" width="12.26953125" style="94" customWidth="1"/>
    <col min="9992" max="9992" width="17.1796875" style="94" customWidth="1"/>
    <col min="9993" max="9993" width="16.453125" style="94" customWidth="1"/>
    <col min="9994" max="9994" width="14.453125" style="94" customWidth="1"/>
    <col min="9995" max="9995" width="15.7265625" style="94" customWidth="1"/>
    <col min="9996" max="9996" width="10.453125" style="94" customWidth="1"/>
    <col min="9997" max="9997" width="18.1796875" style="94" customWidth="1"/>
    <col min="9998" max="9999" width="10.453125" style="94" customWidth="1"/>
    <col min="10000" max="10000" width="2" style="94" customWidth="1"/>
    <col min="10001" max="10001" width="2.1796875" style="94" customWidth="1"/>
    <col min="10002" max="10004" width="10.453125" style="94" customWidth="1"/>
    <col min="10005" max="10240" width="10.453125" style="94"/>
    <col min="10241" max="10241" width="7.26953125" style="94" customWidth="1"/>
    <col min="10242" max="10242" width="31" style="94" customWidth="1"/>
    <col min="10243" max="10243" width="15.7265625" style="94" customWidth="1"/>
    <col min="10244" max="10244" width="15.54296875" style="94" customWidth="1"/>
    <col min="10245" max="10245" width="15.81640625" style="94" customWidth="1"/>
    <col min="10246" max="10246" width="9.453125" style="94" customWidth="1"/>
    <col min="10247" max="10247" width="12.26953125" style="94" customWidth="1"/>
    <col min="10248" max="10248" width="17.1796875" style="94" customWidth="1"/>
    <col min="10249" max="10249" width="16.453125" style="94" customWidth="1"/>
    <col min="10250" max="10250" width="14.453125" style="94" customWidth="1"/>
    <col min="10251" max="10251" width="15.7265625" style="94" customWidth="1"/>
    <col min="10252" max="10252" width="10.453125" style="94" customWidth="1"/>
    <col min="10253" max="10253" width="18.1796875" style="94" customWidth="1"/>
    <col min="10254" max="10255" width="10.453125" style="94" customWidth="1"/>
    <col min="10256" max="10256" width="2" style="94" customWidth="1"/>
    <col min="10257" max="10257" width="2.1796875" style="94" customWidth="1"/>
    <col min="10258" max="10260" width="10.453125" style="94" customWidth="1"/>
    <col min="10261" max="10496" width="10.453125" style="94"/>
    <col min="10497" max="10497" width="7.26953125" style="94" customWidth="1"/>
    <col min="10498" max="10498" width="31" style="94" customWidth="1"/>
    <col min="10499" max="10499" width="15.7265625" style="94" customWidth="1"/>
    <col min="10500" max="10500" width="15.54296875" style="94" customWidth="1"/>
    <col min="10501" max="10501" width="15.81640625" style="94" customWidth="1"/>
    <col min="10502" max="10502" width="9.453125" style="94" customWidth="1"/>
    <col min="10503" max="10503" width="12.26953125" style="94" customWidth="1"/>
    <col min="10504" max="10504" width="17.1796875" style="94" customWidth="1"/>
    <col min="10505" max="10505" width="16.453125" style="94" customWidth="1"/>
    <col min="10506" max="10506" width="14.453125" style="94" customWidth="1"/>
    <col min="10507" max="10507" width="15.7265625" style="94" customWidth="1"/>
    <col min="10508" max="10508" width="10.453125" style="94" customWidth="1"/>
    <col min="10509" max="10509" width="18.1796875" style="94" customWidth="1"/>
    <col min="10510" max="10511" width="10.453125" style="94" customWidth="1"/>
    <col min="10512" max="10512" width="2" style="94" customWidth="1"/>
    <col min="10513" max="10513" width="2.1796875" style="94" customWidth="1"/>
    <col min="10514" max="10516" width="10.453125" style="94" customWidth="1"/>
    <col min="10517" max="10752" width="10.453125" style="94"/>
    <col min="10753" max="10753" width="7.26953125" style="94" customWidth="1"/>
    <col min="10754" max="10754" width="31" style="94" customWidth="1"/>
    <col min="10755" max="10755" width="15.7265625" style="94" customWidth="1"/>
    <col min="10756" max="10756" width="15.54296875" style="94" customWidth="1"/>
    <col min="10757" max="10757" width="15.81640625" style="94" customWidth="1"/>
    <col min="10758" max="10758" width="9.453125" style="94" customWidth="1"/>
    <col min="10759" max="10759" width="12.26953125" style="94" customWidth="1"/>
    <col min="10760" max="10760" width="17.1796875" style="94" customWidth="1"/>
    <col min="10761" max="10761" width="16.453125" style="94" customWidth="1"/>
    <col min="10762" max="10762" width="14.453125" style="94" customWidth="1"/>
    <col min="10763" max="10763" width="15.7265625" style="94" customWidth="1"/>
    <col min="10764" max="10764" width="10.453125" style="94" customWidth="1"/>
    <col min="10765" max="10765" width="18.1796875" style="94" customWidth="1"/>
    <col min="10766" max="10767" width="10.453125" style="94" customWidth="1"/>
    <col min="10768" max="10768" width="2" style="94" customWidth="1"/>
    <col min="10769" max="10769" width="2.1796875" style="94" customWidth="1"/>
    <col min="10770" max="10772" width="10.453125" style="94" customWidth="1"/>
    <col min="10773" max="11008" width="10.453125" style="94"/>
    <col min="11009" max="11009" width="7.26953125" style="94" customWidth="1"/>
    <col min="11010" max="11010" width="31" style="94" customWidth="1"/>
    <col min="11011" max="11011" width="15.7265625" style="94" customWidth="1"/>
    <col min="11012" max="11012" width="15.54296875" style="94" customWidth="1"/>
    <col min="11013" max="11013" width="15.81640625" style="94" customWidth="1"/>
    <col min="11014" max="11014" width="9.453125" style="94" customWidth="1"/>
    <col min="11015" max="11015" width="12.26953125" style="94" customWidth="1"/>
    <col min="11016" max="11016" width="17.1796875" style="94" customWidth="1"/>
    <col min="11017" max="11017" width="16.453125" style="94" customWidth="1"/>
    <col min="11018" max="11018" width="14.453125" style="94" customWidth="1"/>
    <col min="11019" max="11019" width="15.7265625" style="94" customWidth="1"/>
    <col min="11020" max="11020" width="10.453125" style="94" customWidth="1"/>
    <col min="11021" max="11021" width="18.1796875" style="94" customWidth="1"/>
    <col min="11022" max="11023" width="10.453125" style="94" customWidth="1"/>
    <col min="11024" max="11024" width="2" style="94" customWidth="1"/>
    <col min="11025" max="11025" width="2.1796875" style="94" customWidth="1"/>
    <col min="11026" max="11028" width="10.453125" style="94" customWidth="1"/>
    <col min="11029" max="11264" width="10.453125" style="94"/>
    <col min="11265" max="11265" width="7.26953125" style="94" customWidth="1"/>
    <col min="11266" max="11266" width="31" style="94" customWidth="1"/>
    <col min="11267" max="11267" width="15.7265625" style="94" customWidth="1"/>
    <col min="11268" max="11268" width="15.54296875" style="94" customWidth="1"/>
    <col min="11269" max="11269" width="15.81640625" style="94" customWidth="1"/>
    <col min="11270" max="11270" width="9.453125" style="94" customWidth="1"/>
    <col min="11271" max="11271" width="12.26953125" style="94" customWidth="1"/>
    <col min="11272" max="11272" width="17.1796875" style="94" customWidth="1"/>
    <col min="11273" max="11273" width="16.453125" style="94" customWidth="1"/>
    <col min="11274" max="11274" width="14.453125" style="94" customWidth="1"/>
    <col min="11275" max="11275" width="15.7265625" style="94" customWidth="1"/>
    <col min="11276" max="11276" width="10.453125" style="94" customWidth="1"/>
    <col min="11277" max="11277" width="18.1796875" style="94" customWidth="1"/>
    <col min="11278" max="11279" width="10.453125" style="94" customWidth="1"/>
    <col min="11280" max="11280" width="2" style="94" customWidth="1"/>
    <col min="11281" max="11281" width="2.1796875" style="94" customWidth="1"/>
    <col min="11282" max="11284" width="10.453125" style="94" customWidth="1"/>
    <col min="11285" max="11520" width="10.453125" style="94"/>
    <col min="11521" max="11521" width="7.26953125" style="94" customWidth="1"/>
    <col min="11522" max="11522" width="31" style="94" customWidth="1"/>
    <col min="11523" max="11523" width="15.7265625" style="94" customWidth="1"/>
    <col min="11524" max="11524" width="15.54296875" style="94" customWidth="1"/>
    <col min="11525" max="11525" width="15.81640625" style="94" customWidth="1"/>
    <col min="11526" max="11526" width="9.453125" style="94" customWidth="1"/>
    <col min="11527" max="11527" width="12.26953125" style="94" customWidth="1"/>
    <col min="11528" max="11528" width="17.1796875" style="94" customWidth="1"/>
    <col min="11529" max="11529" width="16.453125" style="94" customWidth="1"/>
    <col min="11530" max="11530" width="14.453125" style="94" customWidth="1"/>
    <col min="11531" max="11531" width="15.7265625" style="94" customWidth="1"/>
    <col min="11532" max="11532" width="10.453125" style="94" customWidth="1"/>
    <col min="11533" max="11533" width="18.1796875" style="94" customWidth="1"/>
    <col min="11534" max="11535" width="10.453125" style="94" customWidth="1"/>
    <col min="11536" max="11536" width="2" style="94" customWidth="1"/>
    <col min="11537" max="11537" width="2.1796875" style="94" customWidth="1"/>
    <col min="11538" max="11540" width="10.453125" style="94" customWidth="1"/>
    <col min="11541" max="11776" width="10.453125" style="94"/>
    <col min="11777" max="11777" width="7.26953125" style="94" customWidth="1"/>
    <col min="11778" max="11778" width="31" style="94" customWidth="1"/>
    <col min="11779" max="11779" width="15.7265625" style="94" customWidth="1"/>
    <col min="11780" max="11780" width="15.54296875" style="94" customWidth="1"/>
    <col min="11781" max="11781" width="15.81640625" style="94" customWidth="1"/>
    <col min="11782" max="11782" width="9.453125" style="94" customWidth="1"/>
    <col min="11783" max="11783" width="12.26953125" style="94" customWidth="1"/>
    <col min="11784" max="11784" width="17.1796875" style="94" customWidth="1"/>
    <col min="11785" max="11785" width="16.453125" style="94" customWidth="1"/>
    <col min="11786" max="11786" width="14.453125" style="94" customWidth="1"/>
    <col min="11787" max="11787" width="15.7265625" style="94" customWidth="1"/>
    <col min="11788" max="11788" width="10.453125" style="94" customWidth="1"/>
    <col min="11789" max="11789" width="18.1796875" style="94" customWidth="1"/>
    <col min="11790" max="11791" width="10.453125" style="94" customWidth="1"/>
    <col min="11792" max="11792" width="2" style="94" customWidth="1"/>
    <col min="11793" max="11793" width="2.1796875" style="94" customWidth="1"/>
    <col min="11794" max="11796" width="10.453125" style="94" customWidth="1"/>
    <col min="11797" max="12032" width="10.453125" style="94"/>
    <col min="12033" max="12033" width="7.26953125" style="94" customWidth="1"/>
    <col min="12034" max="12034" width="31" style="94" customWidth="1"/>
    <col min="12035" max="12035" width="15.7265625" style="94" customWidth="1"/>
    <col min="12036" max="12036" width="15.54296875" style="94" customWidth="1"/>
    <col min="12037" max="12037" width="15.81640625" style="94" customWidth="1"/>
    <col min="12038" max="12038" width="9.453125" style="94" customWidth="1"/>
    <col min="12039" max="12039" width="12.26953125" style="94" customWidth="1"/>
    <col min="12040" max="12040" width="17.1796875" style="94" customWidth="1"/>
    <col min="12041" max="12041" width="16.453125" style="94" customWidth="1"/>
    <col min="12042" max="12042" width="14.453125" style="94" customWidth="1"/>
    <col min="12043" max="12043" width="15.7265625" style="94" customWidth="1"/>
    <col min="12044" max="12044" width="10.453125" style="94" customWidth="1"/>
    <col min="12045" max="12045" width="18.1796875" style="94" customWidth="1"/>
    <col min="12046" max="12047" width="10.453125" style="94" customWidth="1"/>
    <col min="12048" max="12048" width="2" style="94" customWidth="1"/>
    <col min="12049" max="12049" width="2.1796875" style="94" customWidth="1"/>
    <col min="12050" max="12052" width="10.453125" style="94" customWidth="1"/>
    <col min="12053" max="12288" width="10.453125" style="94"/>
    <col min="12289" max="12289" width="7.26953125" style="94" customWidth="1"/>
    <col min="12290" max="12290" width="31" style="94" customWidth="1"/>
    <col min="12291" max="12291" width="15.7265625" style="94" customWidth="1"/>
    <col min="12292" max="12292" width="15.54296875" style="94" customWidth="1"/>
    <col min="12293" max="12293" width="15.81640625" style="94" customWidth="1"/>
    <col min="12294" max="12294" width="9.453125" style="94" customWidth="1"/>
    <col min="12295" max="12295" width="12.26953125" style="94" customWidth="1"/>
    <col min="12296" max="12296" width="17.1796875" style="94" customWidth="1"/>
    <col min="12297" max="12297" width="16.453125" style="94" customWidth="1"/>
    <col min="12298" max="12298" width="14.453125" style="94" customWidth="1"/>
    <col min="12299" max="12299" width="15.7265625" style="94" customWidth="1"/>
    <col min="12300" max="12300" width="10.453125" style="94" customWidth="1"/>
    <col min="12301" max="12301" width="18.1796875" style="94" customWidth="1"/>
    <col min="12302" max="12303" width="10.453125" style="94" customWidth="1"/>
    <col min="12304" max="12304" width="2" style="94" customWidth="1"/>
    <col min="12305" max="12305" width="2.1796875" style="94" customWidth="1"/>
    <col min="12306" max="12308" width="10.453125" style="94" customWidth="1"/>
    <col min="12309" max="12544" width="10.453125" style="94"/>
    <col min="12545" max="12545" width="7.26953125" style="94" customWidth="1"/>
    <col min="12546" max="12546" width="31" style="94" customWidth="1"/>
    <col min="12547" max="12547" width="15.7265625" style="94" customWidth="1"/>
    <col min="12548" max="12548" width="15.54296875" style="94" customWidth="1"/>
    <col min="12549" max="12549" width="15.81640625" style="94" customWidth="1"/>
    <col min="12550" max="12550" width="9.453125" style="94" customWidth="1"/>
    <col min="12551" max="12551" width="12.26953125" style="94" customWidth="1"/>
    <col min="12552" max="12552" width="17.1796875" style="94" customWidth="1"/>
    <col min="12553" max="12553" width="16.453125" style="94" customWidth="1"/>
    <col min="12554" max="12554" width="14.453125" style="94" customWidth="1"/>
    <col min="12555" max="12555" width="15.7265625" style="94" customWidth="1"/>
    <col min="12556" max="12556" width="10.453125" style="94" customWidth="1"/>
    <col min="12557" max="12557" width="18.1796875" style="94" customWidth="1"/>
    <col min="12558" max="12559" width="10.453125" style="94" customWidth="1"/>
    <col min="12560" max="12560" width="2" style="94" customWidth="1"/>
    <col min="12561" max="12561" width="2.1796875" style="94" customWidth="1"/>
    <col min="12562" max="12564" width="10.453125" style="94" customWidth="1"/>
    <col min="12565" max="12800" width="10.453125" style="94"/>
    <col min="12801" max="12801" width="7.26953125" style="94" customWidth="1"/>
    <col min="12802" max="12802" width="31" style="94" customWidth="1"/>
    <col min="12803" max="12803" width="15.7265625" style="94" customWidth="1"/>
    <col min="12804" max="12804" width="15.54296875" style="94" customWidth="1"/>
    <col min="12805" max="12805" width="15.81640625" style="94" customWidth="1"/>
    <col min="12806" max="12806" width="9.453125" style="94" customWidth="1"/>
    <col min="12807" max="12807" width="12.26953125" style="94" customWidth="1"/>
    <col min="12808" max="12808" width="17.1796875" style="94" customWidth="1"/>
    <col min="12809" max="12809" width="16.453125" style="94" customWidth="1"/>
    <col min="12810" max="12810" width="14.453125" style="94" customWidth="1"/>
    <col min="12811" max="12811" width="15.7265625" style="94" customWidth="1"/>
    <col min="12812" max="12812" width="10.453125" style="94" customWidth="1"/>
    <col min="12813" max="12813" width="18.1796875" style="94" customWidth="1"/>
    <col min="12814" max="12815" width="10.453125" style="94" customWidth="1"/>
    <col min="12816" max="12816" width="2" style="94" customWidth="1"/>
    <col min="12817" max="12817" width="2.1796875" style="94" customWidth="1"/>
    <col min="12818" max="12820" width="10.453125" style="94" customWidth="1"/>
    <col min="12821" max="13056" width="10.453125" style="94"/>
    <col min="13057" max="13057" width="7.26953125" style="94" customWidth="1"/>
    <col min="13058" max="13058" width="31" style="94" customWidth="1"/>
    <col min="13059" max="13059" width="15.7265625" style="94" customWidth="1"/>
    <col min="13060" max="13060" width="15.54296875" style="94" customWidth="1"/>
    <col min="13061" max="13061" width="15.81640625" style="94" customWidth="1"/>
    <col min="13062" max="13062" width="9.453125" style="94" customWidth="1"/>
    <col min="13063" max="13063" width="12.26953125" style="94" customWidth="1"/>
    <col min="13064" max="13064" width="17.1796875" style="94" customWidth="1"/>
    <col min="13065" max="13065" width="16.453125" style="94" customWidth="1"/>
    <col min="13066" max="13066" width="14.453125" style="94" customWidth="1"/>
    <col min="13067" max="13067" width="15.7265625" style="94" customWidth="1"/>
    <col min="13068" max="13068" width="10.453125" style="94" customWidth="1"/>
    <col min="13069" max="13069" width="18.1796875" style="94" customWidth="1"/>
    <col min="13070" max="13071" width="10.453125" style="94" customWidth="1"/>
    <col min="13072" max="13072" width="2" style="94" customWidth="1"/>
    <col min="13073" max="13073" width="2.1796875" style="94" customWidth="1"/>
    <col min="13074" max="13076" width="10.453125" style="94" customWidth="1"/>
    <col min="13077" max="13312" width="10.453125" style="94"/>
    <col min="13313" max="13313" width="7.26953125" style="94" customWidth="1"/>
    <col min="13314" max="13314" width="31" style="94" customWidth="1"/>
    <col min="13315" max="13315" width="15.7265625" style="94" customWidth="1"/>
    <col min="13316" max="13316" width="15.54296875" style="94" customWidth="1"/>
    <col min="13317" max="13317" width="15.81640625" style="94" customWidth="1"/>
    <col min="13318" max="13318" width="9.453125" style="94" customWidth="1"/>
    <col min="13319" max="13319" width="12.26953125" style="94" customWidth="1"/>
    <col min="13320" max="13320" width="17.1796875" style="94" customWidth="1"/>
    <col min="13321" max="13321" width="16.453125" style="94" customWidth="1"/>
    <col min="13322" max="13322" width="14.453125" style="94" customWidth="1"/>
    <col min="13323" max="13323" width="15.7265625" style="94" customWidth="1"/>
    <col min="13324" max="13324" width="10.453125" style="94" customWidth="1"/>
    <col min="13325" max="13325" width="18.1796875" style="94" customWidth="1"/>
    <col min="13326" max="13327" width="10.453125" style="94" customWidth="1"/>
    <col min="13328" max="13328" width="2" style="94" customWidth="1"/>
    <col min="13329" max="13329" width="2.1796875" style="94" customWidth="1"/>
    <col min="13330" max="13332" width="10.453125" style="94" customWidth="1"/>
    <col min="13333" max="13568" width="10.453125" style="94"/>
    <col min="13569" max="13569" width="7.26953125" style="94" customWidth="1"/>
    <col min="13570" max="13570" width="31" style="94" customWidth="1"/>
    <col min="13571" max="13571" width="15.7265625" style="94" customWidth="1"/>
    <col min="13572" max="13572" width="15.54296875" style="94" customWidth="1"/>
    <col min="13573" max="13573" width="15.81640625" style="94" customWidth="1"/>
    <col min="13574" max="13574" width="9.453125" style="94" customWidth="1"/>
    <col min="13575" max="13575" width="12.26953125" style="94" customWidth="1"/>
    <col min="13576" max="13576" width="17.1796875" style="94" customWidth="1"/>
    <col min="13577" max="13577" width="16.453125" style="94" customWidth="1"/>
    <col min="13578" max="13578" width="14.453125" style="94" customWidth="1"/>
    <col min="13579" max="13579" width="15.7265625" style="94" customWidth="1"/>
    <col min="13580" max="13580" width="10.453125" style="94" customWidth="1"/>
    <col min="13581" max="13581" width="18.1796875" style="94" customWidth="1"/>
    <col min="13582" max="13583" width="10.453125" style="94" customWidth="1"/>
    <col min="13584" max="13584" width="2" style="94" customWidth="1"/>
    <col min="13585" max="13585" width="2.1796875" style="94" customWidth="1"/>
    <col min="13586" max="13588" width="10.453125" style="94" customWidth="1"/>
    <col min="13589" max="13824" width="10.453125" style="94"/>
    <col min="13825" max="13825" width="7.26953125" style="94" customWidth="1"/>
    <col min="13826" max="13826" width="31" style="94" customWidth="1"/>
    <col min="13827" max="13827" width="15.7265625" style="94" customWidth="1"/>
    <col min="13828" max="13828" width="15.54296875" style="94" customWidth="1"/>
    <col min="13829" max="13829" width="15.81640625" style="94" customWidth="1"/>
    <col min="13830" max="13830" width="9.453125" style="94" customWidth="1"/>
    <col min="13831" max="13831" width="12.26953125" style="94" customWidth="1"/>
    <col min="13832" max="13832" width="17.1796875" style="94" customWidth="1"/>
    <col min="13833" max="13833" width="16.453125" style="94" customWidth="1"/>
    <col min="13834" max="13834" width="14.453125" style="94" customWidth="1"/>
    <col min="13835" max="13835" width="15.7265625" style="94" customWidth="1"/>
    <col min="13836" max="13836" width="10.453125" style="94" customWidth="1"/>
    <col min="13837" max="13837" width="18.1796875" style="94" customWidth="1"/>
    <col min="13838" max="13839" width="10.453125" style="94" customWidth="1"/>
    <col min="13840" max="13840" width="2" style="94" customWidth="1"/>
    <col min="13841" max="13841" width="2.1796875" style="94" customWidth="1"/>
    <col min="13842" max="13844" width="10.453125" style="94" customWidth="1"/>
    <col min="13845" max="14080" width="10.453125" style="94"/>
    <col min="14081" max="14081" width="7.26953125" style="94" customWidth="1"/>
    <col min="14082" max="14082" width="31" style="94" customWidth="1"/>
    <col min="14083" max="14083" width="15.7265625" style="94" customWidth="1"/>
    <col min="14084" max="14084" width="15.54296875" style="94" customWidth="1"/>
    <col min="14085" max="14085" width="15.81640625" style="94" customWidth="1"/>
    <col min="14086" max="14086" width="9.453125" style="94" customWidth="1"/>
    <col min="14087" max="14087" width="12.26953125" style="94" customWidth="1"/>
    <col min="14088" max="14088" width="17.1796875" style="94" customWidth="1"/>
    <col min="14089" max="14089" width="16.453125" style="94" customWidth="1"/>
    <col min="14090" max="14090" width="14.453125" style="94" customWidth="1"/>
    <col min="14091" max="14091" width="15.7265625" style="94" customWidth="1"/>
    <col min="14092" max="14092" width="10.453125" style="94" customWidth="1"/>
    <col min="14093" max="14093" width="18.1796875" style="94" customWidth="1"/>
    <col min="14094" max="14095" width="10.453125" style="94" customWidth="1"/>
    <col min="14096" max="14096" width="2" style="94" customWidth="1"/>
    <col min="14097" max="14097" width="2.1796875" style="94" customWidth="1"/>
    <col min="14098" max="14100" width="10.453125" style="94" customWidth="1"/>
    <col min="14101" max="14336" width="10.453125" style="94"/>
    <col min="14337" max="14337" width="7.26953125" style="94" customWidth="1"/>
    <col min="14338" max="14338" width="31" style="94" customWidth="1"/>
    <col min="14339" max="14339" width="15.7265625" style="94" customWidth="1"/>
    <col min="14340" max="14340" width="15.54296875" style="94" customWidth="1"/>
    <col min="14341" max="14341" width="15.81640625" style="94" customWidth="1"/>
    <col min="14342" max="14342" width="9.453125" style="94" customWidth="1"/>
    <col min="14343" max="14343" width="12.26953125" style="94" customWidth="1"/>
    <col min="14344" max="14344" width="17.1796875" style="94" customWidth="1"/>
    <col min="14345" max="14345" width="16.453125" style="94" customWidth="1"/>
    <col min="14346" max="14346" width="14.453125" style="94" customWidth="1"/>
    <col min="14347" max="14347" width="15.7265625" style="94" customWidth="1"/>
    <col min="14348" max="14348" width="10.453125" style="94" customWidth="1"/>
    <col min="14349" max="14349" width="18.1796875" style="94" customWidth="1"/>
    <col min="14350" max="14351" width="10.453125" style="94" customWidth="1"/>
    <col min="14352" max="14352" width="2" style="94" customWidth="1"/>
    <col min="14353" max="14353" width="2.1796875" style="94" customWidth="1"/>
    <col min="14354" max="14356" width="10.453125" style="94" customWidth="1"/>
    <col min="14357" max="14592" width="10.453125" style="94"/>
    <col min="14593" max="14593" width="7.26953125" style="94" customWidth="1"/>
    <col min="14594" max="14594" width="31" style="94" customWidth="1"/>
    <col min="14595" max="14595" width="15.7265625" style="94" customWidth="1"/>
    <col min="14596" max="14596" width="15.54296875" style="94" customWidth="1"/>
    <col min="14597" max="14597" width="15.81640625" style="94" customWidth="1"/>
    <col min="14598" max="14598" width="9.453125" style="94" customWidth="1"/>
    <col min="14599" max="14599" width="12.26953125" style="94" customWidth="1"/>
    <col min="14600" max="14600" width="17.1796875" style="94" customWidth="1"/>
    <col min="14601" max="14601" width="16.453125" style="94" customWidth="1"/>
    <col min="14602" max="14602" width="14.453125" style="94" customWidth="1"/>
    <col min="14603" max="14603" width="15.7265625" style="94" customWidth="1"/>
    <col min="14604" max="14604" width="10.453125" style="94" customWidth="1"/>
    <col min="14605" max="14605" width="18.1796875" style="94" customWidth="1"/>
    <col min="14606" max="14607" width="10.453125" style="94" customWidth="1"/>
    <col min="14608" max="14608" width="2" style="94" customWidth="1"/>
    <col min="14609" max="14609" width="2.1796875" style="94" customWidth="1"/>
    <col min="14610" max="14612" width="10.453125" style="94" customWidth="1"/>
    <col min="14613" max="14848" width="10.453125" style="94"/>
    <col min="14849" max="14849" width="7.26953125" style="94" customWidth="1"/>
    <col min="14850" max="14850" width="31" style="94" customWidth="1"/>
    <col min="14851" max="14851" width="15.7265625" style="94" customWidth="1"/>
    <col min="14852" max="14852" width="15.54296875" style="94" customWidth="1"/>
    <col min="14853" max="14853" width="15.81640625" style="94" customWidth="1"/>
    <col min="14854" max="14854" width="9.453125" style="94" customWidth="1"/>
    <col min="14855" max="14855" width="12.26953125" style="94" customWidth="1"/>
    <col min="14856" max="14856" width="17.1796875" style="94" customWidth="1"/>
    <col min="14857" max="14857" width="16.453125" style="94" customWidth="1"/>
    <col min="14858" max="14858" width="14.453125" style="94" customWidth="1"/>
    <col min="14859" max="14859" width="15.7265625" style="94" customWidth="1"/>
    <col min="14860" max="14860" width="10.453125" style="94" customWidth="1"/>
    <col min="14861" max="14861" width="18.1796875" style="94" customWidth="1"/>
    <col min="14862" max="14863" width="10.453125" style="94" customWidth="1"/>
    <col min="14864" max="14864" width="2" style="94" customWidth="1"/>
    <col min="14865" max="14865" width="2.1796875" style="94" customWidth="1"/>
    <col min="14866" max="14868" width="10.453125" style="94" customWidth="1"/>
    <col min="14869" max="15104" width="10.453125" style="94"/>
    <col min="15105" max="15105" width="7.26953125" style="94" customWidth="1"/>
    <col min="15106" max="15106" width="31" style="94" customWidth="1"/>
    <col min="15107" max="15107" width="15.7265625" style="94" customWidth="1"/>
    <col min="15108" max="15108" width="15.54296875" style="94" customWidth="1"/>
    <col min="15109" max="15109" width="15.81640625" style="94" customWidth="1"/>
    <col min="15110" max="15110" width="9.453125" style="94" customWidth="1"/>
    <col min="15111" max="15111" width="12.26953125" style="94" customWidth="1"/>
    <col min="15112" max="15112" width="17.1796875" style="94" customWidth="1"/>
    <col min="15113" max="15113" width="16.453125" style="94" customWidth="1"/>
    <col min="15114" max="15114" width="14.453125" style="94" customWidth="1"/>
    <col min="15115" max="15115" width="15.7265625" style="94" customWidth="1"/>
    <col min="15116" max="15116" width="10.453125" style="94" customWidth="1"/>
    <col min="15117" max="15117" width="18.1796875" style="94" customWidth="1"/>
    <col min="15118" max="15119" width="10.453125" style="94" customWidth="1"/>
    <col min="15120" max="15120" width="2" style="94" customWidth="1"/>
    <col min="15121" max="15121" width="2.1796875" style="94" customWidth="1"/>
    <col min="15122" max="15124" width="10.453125" style="94" customWidth="1"/>
    <col min="15125" max="15360" width="10.453125" style="94"/>
    <col min="15361" max="15361" width="7.26953125" style="94" customWidth="1"/>
    <col min="15362" max="15362" width="31" style="94" customWidth="1"/>
    <col min="15363" max="15363" width="15.7265625" style="94" customWidth="1"/>
    <col min="15364" max="15364" width="15.54296875" style="94" customWidth="1"/>
    <col min="15365" max="15365" width="15.81640625" style="94" customWidth="1"/>
    <col min="15366" max="15366" width="9.453125" style="94" customWidth="1"/>
    <col min="15367" max="15367" width="12.26953125" style="94" customWidth="1"/>
    <col min="15368" max="15368" width="17.1796875" style="94" customWidth="1"/>
    <col min="15369" max="15369" width="16.453125" style="94" customWidth="1"/>
    <col min="15370" max="15370" width="14.453125" style="94" customWidth="1"/>
    <col min="15371" max="15371" width="15.7265625" style="94" customWidth="1"/>
    <col min="15372" max="15372" width="10.453125" style="94" customWidth="1"/>
    <col min="15373" max="15373" width="18.1796875" style="94" customWidth="1"/>
    <col min="15374" max="15375" width="10.453125" style="94" customWidth="1"/>
    <col min="15376" max="15376" width="2" style="94" customWidth="1"/>
    <col min="15377" max="15377" width="2.1796875" style="94" customWidth="1"/>
    <col min="15378" max="15380" width="10.453125" style="94" customWidth="1"/>
    <col min="15381" max="15616" width="10.453125" style="94"/>
    <col min="15617" max="15617" width="7.26953125" style="94" customWidth="1"/>
    <col min="15618" max="15618" width="31" style="94" customWidth="1"/>
    <col min="15619" max="15619" width="15.7265625" style="94" customWidth="1"/>
    <col min="15620" max="15620" width="15.54296875" style="94" customWidth="1"/>
    <col min="15621" max="15621" width="15.81640625" style="94" customWidth="1"/>
    <col min="15622" max="15622" width="9.453125" style="94" customWidth="1"/>
    <col min="15623" max="15623" width="12.26953125" style="94" customWidth="1"/>
    <col min="15624" max="15624" width="17.1796875" style="94" customWidth="1"/>
    <col min="15625" max="15625" width="16.453125" style="94" customWidth="1"/>
    <col min="15626" max="15626" width="14.453125" style="94" customWidth="1"/>
    <col min="15627" max="15627" width="15.7265625" style="94" customWidth="1"/>
    <col min="15628" max="15628" width="10.453125" style="94" customWidth="1"/>
    <col min="15629" max="15629" width="18.1796875" style="94" customWidth="1"/>
    <col min="15630" max="15631" width="10.453125" style="94" customWidth="1"/>
    <col min="15632" max="15632" width="2" style="94" customWidth="1"/>
    <col min="15633" max="15633" width="2.1796875" style="94" customWidth="1"/>
    <col min="15634" max="15636" width="10.453125" style="94" customWidth="1"/>
    <col min="15637" max="15872" width="10.453125" style="94"/>
    <col min="15873" max="15873" width="7.26953125" style="94" customWidth="1"/>
    <col min="15874" max="15874" width="31" style="94" customWidth="1"/>
    <col min="15875" max="15875" width="15.7265625" style="94" customWidth="1"/>
    <col min="15876" max="15876" width="15.54296875" style="94" customWidth="1"/>
    <col min="15877" max="15877" width="15.81640625" style="94" customWidth="1"/>
    <col min="15878" max="15878" width="9.453125" style="94" customWidth="1"/>
    <col min="15879" max="15879" width="12.26953125" style="94" customWidth="1"/>
    <col min="15880" max="15880" width="17.1796875" style="94" customWidth="1"/>
    <col min="15881" max="15881" width="16.453125" style="94" customWidth="1"/>
    <col min="15882" max="15882" width="14.453125" style="94" customWidth="1"/>
    <col min="15883" max="15883" width="15.7265625" style="94" customWidth="1"/>
    <col min="15884" max="15884" width="10.453125" style="94" customWidth="1"/>
    <col min="15885" max="15885" width="18.1796875" style="94" customWidth="1"/>
    <col min="15886" max="15887" width="10.453125" style="94" customWidth="1"/>
    <col min="15888" max="15888" width="2" style="94" customWidth="1"/>
    <col min="15889" max="15889" width="2.1796875" style="94" customWidth="1"/>
    <col min="15890" max="15892" width="10.453125" style="94" customWidth="1"/>
    <col min="15893" max="16128" width="10.453125" style="94"/>
    <col min="16129" max="16129" width="7.26953125" style="94" customWidth="1"/>
    <col min="16130" max="16130" width="31" style="94" customWidth="1"/>
    <col min="16131" max="16131" width="15.7265625" style="94" customWidth="1"/>
    <col min="16132" max="16132" width="15.54296875" style="94" customWidth="1"/>
    <col min="16133" max="16133" width="15.81640625" style="94" customWidth="1"/>
    <col min="16134" max="16134" width="9.453125" style="94" customWidth="1"/>
    <col min="16135" max="16135" width="12.26953125" style="94" customWidth="1"/>
    <col min="16136" max="16136" width="17.1796875" style="94" customWidth="1"/>
    <col min="16137" max="16137" width="16.453125" style="94" customWidth="1"/>
    <col min="16138" max="16138" width="14.453125" style="94" customWidth="1"/>
    <col min="16139" max="16139" width="15.7265625" style="94" customWidth="1"/>
    <col min="16140" max="16140" width="10.453125" style="94" customWidth="1"/>
    <col min="16141" max="16141" width="18.1796875" style="94" customWidth="1"/>
    <col min="16142" max="16143" width="10.453125" style="94" customWidth="1"/>
    <col min="16144" max="16144" width="2" style="94" customWidth="1"/>
    <col min="16145" max="16145" width="2.1796875" style="94" customWidth="1"/>
    <col min="16146" max="16148" width="10.453125" style="94" customWidth="1"/>
    <col min="16149" max="16384" width="10.453125" style="94"/>
  </cols>
  <sheetData>
    <row r="1" spans="1:13" ht="18.75" hidden="1" customHeight="1" x14ac:dyDescent="0.3">
      <c r="A1" s="879" t="s">
        <v>49</v>
      </c>
      <c r="B1" s="879"/>
      <c r="C1" s="199"/>
      <c r="D1" s="200"/>
      <c r="E1" s="1059" t="s">
        <v>317</v>
      </c>
      <c r="F1" s="1059"/>
      <c r="G1" s="1059"/>
    </row>
    <row r="2" spans="1:13" ht="18.75" hidden="1" customHeight="1" x14ac:dyDescent="0.3">
      <c r="A2" s="1060" t="s">
        <v>636</v>
      </c>
      <c r="B2" s="1060"/>
      <c r="C2" s="199"/>
      <c r="D2" s="200"/>
      <c r="E2" s="201"/>
      <c r="F2" s="201"/>
      <c r="G2" s="201"/>
    </row>
    <row r="3" spans="1:13" ht="9" hidden="1" customHeight="1" x14ac:dyDescent="0.3">
      <c r="A3" s="204"/>
      <c r="B3" s="204"/>
      <c r="C3" s="204"/>
      <c r="D3" s="200"/>
      <c r="E3" s="201"/>
      <c r="F3" s="201"/>
      <c r="G3" s="201"/>
    </row>
    <row r="4" spans="1:13" ht="18.75" customHeight="1" x14ac:dyDescent="0.3">
      <c r="A4" s="849" t="s">
        <v>47</v>
      </c>
      <c r="B4" s="849"/>
      <c r="C4" s="199"/>
      <c r="D4" s="200"/>
      <c r="E4" s="1059" t="s">
        <v>317</v>
      </c>
      <c r="F4" s="1059"/>
      <c r="G4" s="1059"/>
    </row>
    <row r="5" spans="1:13" ht="18.75" customHeight="1" x14ac:dyDescent="0.3">
      <c r="A5" s="1060" t="s">
        <v>2</v>
      </c>
      <c r="B5" s="1060"/>
      <c r="C5" s="199"/>
      <c r="D5" s="200"/>
      <c r="E5" s="201"/>
      <c r="F5" s="201"/>
      <c r="G5" s="201"/>
    </row>
    <row r="6" spans="1:13" ht="9" customHeight="1" x14ac:dyDescent="0.3">
      <c r="A6" s="204"/>
      <c r="B6" s="204"/>
      <c r="C6" s="204"/>
      <c r="D6" s="200"/>
      <c r="E6" s="201"/>
      <c r="F6" s="201"/>
      <c r="G6" s="201"/>
    </row>
    <row r="7" spans="1:13" s="115" customFormat="1" ht="19" x14ac:dyDescent="0.4">
      <c r="A7" s="1061" t="s">
        <v>318</v>
      </c>
      <c r="B7" s="1061"/>
      <c r="C7" s="1061"/>
      <c r="D7" s="1061"/>
      <c r="E7" s="1061"/>
      <c r="F7" s="1061"/>
      <c r="G7" s="1061"/>
      <c r="H7" s="205"/>
      <c r="I7" s="205"/>
      <c r="J7" s="205"/>
      <c r="K7" s="205"/>
      <c r="M7" s="206"/>
    </row>
    <row r="8" spans="1:13" s="115" customFormat="1" ht="19" x14ac:dyDescent="0.4">
      <c r="A8" s="1061" t="s">
        <v>327</v>
      </c>
      <c r="B8" s="1061"/>
      <c r="C8" s="1061"/>
      <c r="D8" s="1061"/>
      <c r="E8" s="1061"/>
      <c r="F8" s="1061"/>
      <c r="G8" s="1061"/>
      <c r="H8" s="205"/>
      <c r="I8" s="205"/>
      <c r="J8" s="205"/>
      <c r="K8" s="205"/>
      <c r="M8" s="206"/>
    </row>
    <row r="9" spans="1:13" s="115" customFormat="1" ht="19" hidden="1" x14ac:dyDescent="0.4">
      <c r="A9" s="1055" t="str">
        <f>+'TT342-Biểu 60-ok'!A6</f>
        <v>(Kèm theo Báo cáo số 25/BC-TCKH ngày 26/02/2025 của phòng Tài chính- Kế hoạch huyện)</v>
      </c>
      <c r="B9" s="1055"/>
      <c r="C9" s="1055"/>
      <c r="D9" s="1055"/>
      <c r="E9" s="1055"/>
      <c r="F9" s="1055"/>
      <c r="G9" s="1055"/>
      <c r="H9" s="205"/>
      <c r="I9" s="205"/>
      <c r="J9" s="205"/>
      <c r="K9" s="205"/>
      <c r="M9" s="206"/>
    </row>
    <row r="10" spans="1:13" s="115" customFormat="1" ht="24" hidden="1" customHeight="1" x14ac:dyDescent="0.4">
      <c r="A10" s="1055" t="str">
        <f>+'TT342-Biểu 60-ok'!A7</f>
        <v>(Kèm theo Báo cáo số 228/BC-UBND ngày 13/5/2025 của UBND huyện Phù Cừ)</v>
      </c>
      <c r="B10" s="1055"/>
      <c r="C10" s="1055"/>
      <c r="D10" s="1055"/>
      <c r="E10" s="1055"/>
      <c r="F10" s="1055"/>
      <c r="G10" s="1055"/>
      <c r="H10" s="205"/>
      <c r="I10" s="205"/>
      <c r="J10" s="205"/>
      <c r="K10" s="205"/>
      <c r="M10" s="206"/>
    </row>
    <row r="11" spans="1:13" x14ac:dyDescent="0.3">
      <c r="E11" s="1056" t="s">
        <v>191</v>
      </c>
      <c r="F11" s="1056"/>
      <c r="G11" s="1056"/>
    </row>
    <row r="12" spans="1:13" s="90" customFormat="1" ht="19.5" customHeight="1" x14ac:dyDescent="0.3">
      <c r="A12" s="1057" t="s">
        <v>192</v>
      </c>
      <c r="B12" s="1057" t="s">
        <v>52</v>
      </c>
      <c r="C12" s="1058" t="s">
        <v>5</v>
      </c>
      <c r="D12" s="1057" t="s">
        <v>286</v>
      </c>
      <c r="E12" s="1057"/>
      <c r="F12" s="1057"/>
      <c r="G12" s="1053" t="s">
        <v>287</v>
      </c>
      <c r="H12" s="1052"/>
      <c r="I12" s="1052"/>
      <c r="J12" s="213"/>
      <c r="K12" s="213"/>
      <c r="M12" s="214"/>
    </row>
    <row r="13" spans="1:13" s="90" customFormat="1" ht="42.75" customHeight="1" x14ac:dyDescent="0.3">
      <c r="A13" s="1057"/>
      <c r="B13" s="1057"/>
      <c r="C13" s="1058"/>
      <c r="D13" s="211" t="s">
        <v>319</v>
      </c>
      <c r="E13" s="211" t="s">
        <v>320</v>
      </c>
      <c r="F13" s="212" t="s">
        <v>321</v>
      </c>
      <c r="G13" s="1053"/>
      <c r="H13" s="1053" t="s">
        <v>319</v>
      </c>
      <c r="I13" s="1053"/>
      <c r="J13" s="1053" t="s">
        <v>320</v>
      </c>
      <c r="K13" s="1053"/>
      <c r="M13" s="214"/>
    </row>
    <row r="14" spans="1:13" s="219" customFormat="1" x14ac:dyDescent="0.3">
      <c r="A14" s="215" t="s">
        <v>61</v>
      </c>
      <c r="B14" s="215" t="s">
        <v>62</v>
      </c>
      <c r="C14" s="216" t="s">
        <v>265</v>
      </c>
      <c r="D14" s="216" t="s">
        <v>266</v>
      </c>
      <c r="E14" s="216" t="s">
        <v>267</v>
      </c>
      <c r="F14" s="217">
        <v>4</v>
      </c>
      <c r="G14" s="217">
        <v>5</v>
      </c>
      <c r="H14" s="218" t="s">
        <v>322</v>
      </c>
      <c r="I14" s="218" t="s">
        <v>323</v>
      </c>
      <c r="J14" s="218" t="s">
        <v>322</v>
      </c>
      <c r="K14" s="218" t="s">
        <v>323</v>
      </c>
      <c r="M14" s="220"/>
    </row>
    <row r="15" spans="1:13" s="65" customFormat="1" ht="35.25" customHeight="1" x14ac:dyDescent="0.35">
      <c r="A15" s="210"/>
      <c r="B15" s="221" t="s">
        <v>324</v>
      </c>
      <c r="C15" s="222">
        <f>C16+C17+C18</f>
        <v>37172941269</v>
      </c>
      <c r="D15" s="222">
        <f>+H15+I15</f>
        <v>26313401517</v>
      </c>
      <c r="E15" s="222">
        <f>+J15+K15</f>
        <v>10859539752</v>
      </c>
      <c r="F15" s="222">
        <f t="shared" ref="F15:K15" si="0">F16+F17+F18</f>
        <v>0</v>
      </c>
      <c r="G15" s="222">
        <f t="shared" si="0"/>
        <v>0</v>
      </c>
      <c r="H15" s="222">
        <f t="shared" si="0"/>
        <v>21392000000</v>
      </c>
      <c r="I15" s="222">
        <f t="shared" si="0"/>
        <v>4921401517</v>
      </c>
      <c r="J15" s="222">
        <f t="shared" si="0"/>
        <v>8391143480</v>
      </c>
      <c r="K15" s="222">
        <f t="shared" si="0"/>
        <v>2468396272</v>
      </c>
      <c r="M15" s="223"/>
    </row>
    <row r="16" spans="1:13" s="65" customFormat="1" ht="25.5" customHeight="1" x14ac:dyDescent="0.35">
      <c r="A16" s="210" t="s">
        <v>169</v>
      </c>
      <c r="B16" s="221" t="s">
        <v>325</v>
      </c>
      <c r="C16" s="222">
        <f>D16+E16</f>
        <v>6667855272</v>
      </c>
      <c r="D16" s="222"/>
      <c r="E16" s="222">
        <f>+J16+K16</f>
        <v>6667855272</v>
      </c>
      <c r="F16" s="224"/>
      <c r="G16" s="212"/>
      <c r="H16" s="225">
        <f>+D16+I16</f>
        <v>0</v>
      </c>
      <c r="I16" s="225"/>
      <c r="J16" s="225">
        <v>4372093000</v>
      </c>
      <c r="K16" s="225">
        <v>2295762272</v>
      </c>
      <c r="M16" s="223"/>
    </row>
    <row r="17" spans="1:13" s="65" customFormat="1" ht="31.5" customHeight="1" x14ac:dyDescent="0.35">
      <c r="A17" s="210" t="s">
        <v>125</v>
      </c>
      <c r="B17" s="221" t="s">
        <v>326</v>
      </c>
      <c r="C17" s="222">
        <v>0</v>
      </c>
      <c r="D17" s="222">
        <v>0</v>
      </c>
      <c r="E17" s="222">
        <v>0</v>
      </c>
      <c r="F17" s="222">
        <v>0</v>
      </c>
      <c r="G17" s="222">
        <v>0</v>
      </c>
      <c r="H17" s="222">
        <f>SUM(I17:K17)</f>
        <v>0</v>
      </c>
      <c r="I17" s="222">
        <f>SUM(J17:K17)</f>
        <v>0</v>
      </c>
      <c r="J17" s="225"/>
      <c r="K17" s="225"/>
      <c r="M17" s="223"/>
    </row>
    <row r="18" spans="1:13" s="65" customFormat="1" ht="30" customHeight="1" x14ac:dyDescent="0.35">
      <c r="A18" s="210" t="s">
        <v>143</v>
      </c>
      <c r="B18" s="221" t="s">
        <v>231</v>
      </c>
      <c r="C18" s="222">
        <f>SUM(C19:C31)</f>
        <v>30505085997</v>
      </c>
      <c r="D18" s="222">
        <f>SUM(D19:D31)</f>
        <v>26313401517</v>
      </c>
      <c r="E18" s="222">
        <f t="shared" ref="E18:K18" si="1">SUM(E19:E31)</f>
        <v>4191684480</v>
      </c>
      <c r="F18" s="222">
        <f t="shared" si="1"/>
        <v>0</v>
      </c>
      <c r="G18" s="222">
        <f t="shared" si="1"/>
        <v>0</v>
      </c>
      <c r="H18" s="222">
        <f t="shared" si="1"/>
        <v>21392000000</v>
      </c>
      <c r="I18" s="222">
        <f t="shared" si="1"/>
        <v>4921401517</v>
      </c>
      <c r="J18" s="222">
        <f t="shared" si="1"/>
        <v>4019050480</v>
      </c>
      <c r="K18" s="222">
        <f t="shared" si="1"/>
        <v>172634000</v>
      </c>
      <c r="M18" s="223"/>
    </row>
    <row r="19" spans="1:13" s="232" customFormat="1" ht="30" customHeight="1" x14ac:dyDescent="0.35">
      <c r="A19" s="226">
        <v>1</v>
      </c>
      <c r="B19" s="227" t="s">
        <v>208</v>
      </c>
      <c r="C19" s="228">
        <f>SUM(D19:E19)</f>
        <v>2940737000</v>
      </c>
      <c r="D19" s="228">
        <f>+H19+I19</f>
        <v>2940737000</v>
      </c>
      <c r="E19" s="228">
        <f>+J19+K19</f>
        <v>0</v>
      </c>
      <c r="F19" s="229"/>
      <c r="G19" s="230"/>
      <c r="H19" s="231">
        <v>2940737000</v>
      </c>
      <c r="I19" s="231"/>
      <c r="J19" s="231"/>
      <c r="K19" s="231"/>
      <c r="M19" s="233"/>
    </row>
    <row r="20" spans="1:13" s="234" customFormat="1" ht="30" customHeight="1" x14ac:dyDescent="0.35">
      <c r="A20" s="226">
        <v>2</v>
      </c>
      <c r="B20" s="227" t="s">
        <v>209</v>
      </c>
      <c r="C20" s="228">
        <f t="shared" ref="C20:C31" si="2">SUM(D20:E20)</f>
        <v>10858711760</v>
      </c>
      <c r="D20" s="228">
        <f t="shared" ref="D20:D31" si="3">+H20+I20</f>
        <v>7699924605</v>
      </c>
      <c r="E20" s="228">
        <f t="shared" ref="E20:E31" si="4">+J20+K20</f>
        <v>3158787155</v>
      </c>
      <c r="F20" s="229"/>
      <c r="G20" s="230"/>
      <c r="H20" s="231">
        <v>7699924605</v>
      </c>
      <c r="I20" s="231"/>
      <c r="J20" s="231">
        <v>3158787155</v>
      </c>
      <c r="K20" s="231"/>
      <c r="M20" s="235"/>
    </row>
    <row r="21" spans="1:13" s="234" customFormat="1" ht="30" customHeight="1" x14ac:dyDescent="0.35">
      <c r="A21" s="226">
        <v>3</v>
      </c>
      <c r="B21" s="227" t="s">
        <v>210</v>
      </c>
      <c r="C21" s="228">
        <f t="shared" si="2"/>
        <v>636754000</v>
      </c>
      <c r="D21" s="228">
        <f t="shared" si="3"/>
        <v>636754000</v>
      </c>
      <c r="E21" s="228">
        <f t="shared" si="4"/>
        <v>0</v>
      </c>
      <c r="F21" s="229"/>
      <c r="G21" s="230"/>
      <c r="H21" s="231">
        <v>592864000</v>
      </c>
      <c r="I21" s="231">
        <v>43890000</v>
      </c>
      <c r="J21" s="231"/>
      <c r="K21" s="231"/>
      <c r="M21" s="235"/>
    </row>
    <row r="22" spans="1:13" s="234" customFormat="1" ht="30" customHeight="1" x14ac:dyDescent="0.35">
      <c r="A22" s="226">
        <v>4</v>
      </c>
      <c r="B22" s="227" t="s">
        <v>211</v>
      </c>
      <c r="C22" s="228">
        <f t="shared" si="2"/>
        <v>0</v>
      </c>
      <c r="D22" s="228">
        <f t="shared" si="3"/>
        <v>0</v>
      </c>
      <c r="E22" s="228">
        <f t="shared" si="4"/>
        <v>0</v>
      </c>
      <c r="F22" s="229"/>
      <c r="G22" s="230"/>
      <c r="H22" s="231"/>
      <c r="I22" s="231"/>
      <c r="J22" s="231"/>
      <c r="K22" s="231"/>
      <c r="M22" s="235"/>
    </row>
    <row r="23" spans="1:13" s="234" customFormat="1" ht="30" customHeight="1" x14ac:dyDescent="0.35">
      <c r="A23" s="226">
        <v>5</v>
      </c>
      <c r="B23" s="227" t="s">
        <v>212</v>
      </c>
      <c r="C23" s="228">
        <f t="shared" si="2"/>
        <v>250995000</v>
      </c>
      <c r="D23" s="228">
        <f t="shared" si="3"/>
        <v>250995000</v>
      </c>
      <c r="E23" s="228">
        <f t="shared" si="4"/>
        <v>0</v>
      </c>
      <c r="F23" s="229"/>
      <c r="G23" s="230"/>
      <c r="H23" s="231">
        <v>223865000</v>
      </c>
      <c r="I23" s="231">
        <v>27130000</v>
      </c>
      <c r="J23" s="231"/>
      <c r="K23" s="231"/>
      <c r="M23" s="235"/>
    </row>
    <row r="24" spans="1:13" s="234" customFormat="1" ht="30" customHeight="1" x14ac:dyDescent="0.35">
      <c r="A24" s="226">
        <v>6</v>
      </c>
      <c r="B24" s="227" t="s">
        <v>213</v>
      </c>
      <c r="C24" s="228">
        <f t="shared" si="2"/>
        <v>3215185000</v>
      </c>
      <c r="D24" s="228">
        <f t="shared" si="3"/>
        <v>3215185000</v>
      </c>
      <c r="E24" s="228">
        <f t="shared" si="4"/>
        <v>0</v>
      </c>
      <c r="F24" s="229"/>
      <c r="G24" s="230"/>
      <c r="H24" s="231">
        <v>3120000000</v>
      </c>
      <c r="I24" s="231">
        <v>95185000</v>
      </c>
      <c r="J24" s="231"/>
      <c r="K24" s="231"/>
      <c r="M24" s="235"/>
    </row>
    <row r="25" spans="1:13" s="234" customFormat="1" ht="36" customHeight="1" x14ac:dyDescent="0.35">
      <c r="A25" s="226">
        <v>7</v>
      </c>
      <c r="B25" s="227" t="s">
        <v>215</v>
      </c>
      <c r="C25" s="228">
        <f t="shared" si="2"/>
        <v>196450000</v>
      </c>
      <c r="D25" s="228">
        <f t="shared" si="3"/>
        <v>196450000</v>
      </c>
      <c r="E25" s="228">
        <f t="shared" si="4"/>
        <v>0</v>
      </c>
      <c r="F25" s="229"/>
      <c r="G25" s="230"/>
      <c r="H25" s="460"/>
      <c r="I25" s="231">
        <v>196450000</v>
      </c>
      <c r="J25" s="231"/>
      <c r="K25" s="231"/>
      <c r="M25" s="235"/>
    </row>
    <row r="26" spans="1:13" s="234" customFormat="1" ht="30" customHeight="1" x14ac:dyDescent="0.35">
      <c r="A26" s="226">
        <v>8</v>
      </c>
      <c r="B26" s="227" t="s">
        <v>217</v>
      </c>
      <c r="C26" s="228">
        <f t="shared" si="2"/>
        <v>900495000</v>
      </c>
      <c r="D26" s="228">
        <f t="shared" si="3"/>
        <v>900495000</v>
      </c>
      <c r="E26" s="228">
        <f t="shared" si="4"/>
        <v>0</v>
      </c>
      <c r="F26" s="229"/>
      <c r="G26" s="230"/>
      <c r="H26" s="231">
        <v>900495000</v>
      </c>
      <c r="I26" s="231"/>
      <c r="J26" s="231"/>
      <c r="K26" s="231"/>
      <c r="M26" s="235"/>
    </row>
    <row r="27" spans="1:13" s="234" customFormat="1" ht="30" customHeight="1" x14ac:dyDescent="0.35">
      <c r="A27" s="226">
        <v>9</v>
      </c>
      <c r="B27" s="227" t="s">
        <v>219</v>
      </c>
      <c r="C27" s="228">
        <f t="shared" si="2"/>
        <v>46000000</v>
      </c>
      <c r="D27" s="228">
        <f t="shared" si="3"/>
        <v>46000000</v>
      </c>
      <c r="E27" s="228">
        <f t="shared" si="4"/>
        <v>0</v>
      </c>
      <c r="F27" s="229"/>
      <c r="G27" s="230"/>
      <c r="H27" s="231"/>
      <c r="I27" s="231">
        <v>46000000</v>
      </c>
      <c r="J27" s="231"/>
      <c r="K27" s="231"/>
      <c r="M27" s="235"/>
    </row>
    <row r="28" spans="1:13" s="232" customFormat="1" ht="30" customHeight="1" x14ac:dyDescent="0.35">
      <c r="A28" s="226">
        <v>10</v>
      </c>
      <c r="B28" s="227" t="s">
        <v>221</v>
      </c>
      <c r="C28" s="228">
        <f t="shared" si="2"/>
        <v>2866345402</v>
      </c>
      <c r="D28" s="228">
        <f t="shared" si="3"/>
        <v>2866345402</v>
      </c>
      <c r="E28" s="228">
        <f t="shared" si="4"/>
        <v>0</v>
      </c>
      <c r="F28" s="229"/>
      <c r="G28" s="230"/>
      <c r="H28" s="231">
        <v>2725833402</v>
      </c>
      <c r="I28" s="231">
        <v>140512000</v>
      </c>
      <c r="J28" s="231"/>
      <c r="K28" s="231"/>
      <c r="M28" s="233"/>
    </row>
    <row r="29" spans="1:13" s="234" customFormat="1" ht="36" customHeight="1" x14ac:dyDescent="0.35">
      <c r="A29" s="226">
        <v>11</v>
      </c>
      <c r="B29" s="227" t="s">
        <v>223</v>
      </c>
      <c r="C29" s="228">
        <f t="shared" si="2"/>
        <v>6554191068</v>
      </c>
      <c r="D29" s="228">
        <f t="shared" si="3"/>
        <v>6363679774</v>
      </c>
      <c r="E29" s="228">
        <f t="shared" si="4"/>
        <v>190511294</v>
      </c>
      <c r="F29" s="229"/>
      <c r="G29" s="230"/>
      <c r="H29" s="231">
        <v>1991445257</v>
      </c>
      <c r="I29" s="231">
        <v>4372234517</v>
      </c>
      <c r="J29" s="231">
        <v>17877294</v>
      </c>
      <c r="K29" s="231">
        <v>172634000</v>
      </c>
      <c r="M29" s="235"/>
    </row>
    <row r="30" spans="1:13" s="234" customFormat="1" ht="30" customHeight="1" x14ac:dyDescent="0.35">
      <c r="A30" s="226">
        <v>12</v>
      </c>
      <c r="B30" s="227" t="s">
        <v>225</v>
      </c>
      <c r="C30" s="228">
        <f t="shared" si="2"/>
        <v>1979221767</v>
      </c>
      <c r="D30" s="228">
        <f t="shared" si="3"/>
        <v>1136835736</v>
      </c>
      <c r="E30" s="228">
        <f t="shared" si="4"/>
        <v>842386031</v>
      </c>
      <c r="F30" s="229"/>
      <c r="G30" s="230"/>
      <c r="H30" s="231">
        <v>1136835736</v>
      </c>
      <c r="I30" s="231"/>
      <c r="J30" s="231">
        <v>842386031</v>
      </c>
      <c r="K30" s="231"/>
      <c r="M30" s="235"/>
    </row>
    <row r="31" spans="1:13" s="234" customFormat="1" ht="30" customHeight="1" x14ac:dyDescent="0.35">
      <c r="A31" s="226">
        <v>13</v>
      </c>
      <c r="B31" s="227" t="s">
        <v>243</v>
      </c>
      <c r="C31" s="228">
        <f t="shared" si="2"/>
        <v>60000000</v>
      </c>
      <c r="D31" s="228">
        <f t="shared" si="3"/>
        <v>60000000</v>
      </c>
      <c r="E31" s="228">
        <f t="shared" si="4"/>
        <v>0</v>
      </c>
      <c r="F31" s="229"/>
      <c r="G31" s="230"/>
      <c r="H31" s="231">
        <v>60000000</v>
      </c>
      <c r="I31" s="231"/>
      <c r="J31" s="231"/>
      <c r="K31" s="231"/>
      <c r="M31" s="235"/>
    </row>
    <row r="32" spans="1:13" ht="11.25" customHeight="1" x14ac:dyDescent="0.3"/>
    <row r="33" spans="1:8" ht="19.5" customHeight="1" x14ac:dyDescent="0.3">
      <c r="D33" s="1049" t="e">
        <f>+#REF!</f>
        <v>#REF!</v>
      </c>
      <c r="E33" s="1049"/>
      <c r="F33" s="1049"/>
      <c r="G33" s="1049"/>
      <c r="H33" s="237"/>
    </row>
    <row r="34" spans="1:8" ht="19.5" customHeight="1" x14ac:dyDescent="0.3">
      <c r="A34" s="1054"/>
      <c r="B34" s="1054"/>
      <c r="D34" s="1048" t="s">
        <v>42</v>
      </c>
      <c r="E34" s="1048"/>
      <c r="F34" s="1048"/>
      <c r="G34" s="1048"/>
      <c r="H34" s="239"/>
    </row>
    <row r="35" spans="1:8" ht="19.5" customHeight="1" x14ac:dyDescent="0.3">
      <c r="B35" s="207"/>
      <c r="D35" s="1048"/>
      <c r="E35" s="1048"/>
      <c r="F35" s="1048"/>
      <c r="G35" s="1048"/>
      <c r="H35" s="239"/>
    </row>
    <row r="36" spans="1:8" ht="19.5" customHeight="1" x14ac:dyDescent="0.4">
      <c r="D36" s="240"/>
      <c r="E36" s="240"/>
      <c r="F36" s="240"/>
      <c r="G36" s="240"/>
      <c r="H36" s="118"/>
    </row>
    <row r="37" spans="1:8" ht="19.5" customHeight="1" x14ac:dyDescent="0.4">
      <c r="D37" s="240"/>
      <c r="E37" s="240"/>
      <c r="F37" s="240"/>
      <c r="G37" s="240"/>
      <c r="H37" s="118"/>
    </row>
    <row r="38" spans="1:8" ht="19.5" customHeight="1" x14ac:dyDescent="0.3">
      <c r="D38" s="238"/>
      <c r="E38" s="241"/>
      <c r="F38" s="241"/>
      <c r="G38" s="241"/>
      <c r="H38" s="124"/>
    </row>
    <row r="39" spans="1:8" ht="19.5" customHeight="1" x14ac:dyDescent="0.3">
      <c r="D39" s="1048" t="s">
        <v>44</v>
      </c>
      <c r="E39" s="1048"/>
      <c r="F39" s="1048"/>
      <c r="G39" s="1048"/>
      <c r="H39" s="197"/>
    </row>
    <row r="40" spans="1:8" ht="19.5" customHeight="1" x14ac:dyDescent="0.4">
      <c r="D40" s="1004"/>
      <c r="E40" s="1004"/>
      <c r="F40" s="1004"/>
      <c r="G40" s="1004"/>
      <c r="H40" s="1004"/>
    </row>
  </sheetData>
  <mergeCells count="25">
    <mergeCell ref="A9:G9"/>
    <mergeCell ref="A1:B1"/>
    <mergeCell ref="E1:G1"/>
    <mergeCell ref="A2:B2"/>
    <mergeCell ref="A7:G7"/>
    <mergeCell ref="A8:G8"/>
    <mergeCell ref="A4:B4"/>
    <mergeCell ref="E4:G4"/>
    <mergeCell ref="A5:B5"/>
    <mergeCell ref="J13:K13"/>
    <mergeCell ref="D33:G33"/>
    <mergeCell ref="A34:B34"/>
    <mergeCell ref="D34:G34"/>
    <mergeCell ref="A10:G10"/>
    <mergeCell ref="E11:G11"/>
    <mergeCell ref="A12:A13"/>
    <mergeCell ref="B12:B13"/>
    <mergeCell ref="C12:C13"/>
    <mergeCell ref="D12:F12"/>
    <mergeCell ref="G12:G13"/>
    <mergeCell ref="D35:G35"/>
    <mergeCell ref="D39:G39"/>
    <mergeCell ref="D40:H40"/>
    <mergeCell ref="H12:I12"/>
    <mergeCell ref="H13:I13"/>
  </mergeCells>
  <pageMargins left="0.62" right="0.35" top="0.6" bottom="0.75" header="0.3" footer="0.3"/>
  <pageSetup paperSize="9" scale="8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0"/>
  <sheetViews>
    <sheetView topLeftCell="A42" workbookViewId="0">
      <selection activeCell="E61" sqref="E61"/>
    </sheetView>
  </sheetViews>
  <sheetFormatPr defaultColWidth="9.1796875" defaultRowHeight="14" x14ac:dyDescent="0.35"/>
  <cols>
    <col min="1" max="1" width="5.1796875" style="464" customWidth="1"/>
    <col min="2" max="2" width="24" style="467" customWidth="1"/>
    <col min="3" max="3" width="14.81640625" style="468" customWidth="1"/>
    <col min="4" max="4" width="13.81640625" style="468" bestFit="1" customWidth="1"/>
    <col min="5" max="5" width="11.81640625" style="468" customWidth="1"/>
    <col min="6" max="6" width="13" style="468" customWidth="1"/>
    <col min="7" max="7" width="9.1796875" style="468"/>
    <col min="8" max="8" width="12" style="468" customWidth="1"/>
    <col min="9" max="9" width="7.26953125" style="468" customWidth="1"/>
    <col min="10" max="256" width="9.1796875" style="464"/>
    <col min="257" max="257" width="5.1796875" style="464" customWidth="1"/>
    <col min="258" max="258" width="24" style="464" customWidth="1"/>
    <col min="259" max="259" width="10.26953125" style="464" customWidth="1"/>
    <col min="260" max="260" width="13.81640625" style="464" bestFit="1" customWidth="1"/>
    <col min="261" max="261" width="10.54296875" style="464" customWidth="1"/>
    <col min="262" max="262" width="13" style="464" customWidth="1"/>
    <col min="263" max="263" width="9.1796875" style="464"/>
    <col min="264" max="264" width="12" style="464" customWidth="1"/>
    <col min="265" max="265" width="7.26953125" style="464" customWidth="1"/>
    <col min="266" max="512" width="9.1796875" style="464"/>
    <col min="513" max="513" width="5.1796875" style="464" customWidth="1"/>
    <col min="514" max="514" width="24" style="464" customWidth="1"/>
    <col min="515" max="515" width="10.26953125" style="464" customWidth="1"/>
    <col min="516" max="516" width="13.81640625" style="464" bestFit="1" customWidth="1"/>
    <col min="517" max="517" width="10.54296875" style="464" customWidth="1"/>
    <col min="518" max="518" width="13" style="464" customWidth="1"/>
    <col min="519" max="519" width="9.1796875" style="464"/>
    <col min="520" max="520" width="12" style="464" customWidth="1"/>
    <col min="521" max="521" width="7.26953125" style="464" customWidth="1"/>
    <col min="522" max="768" width="9.1796875" style="464"/>
    <col min="769" max="769" width="5.1796875" style="464" customWidth="1"/>
    <col min="770" max="770" width="24" style="464" customWidth="1"/>
    <col min="771" max="771" width="10.26953125" style="464" customWidth="1"/>
    <col min="772" max="772" width="13.81640625" style="464" bestFit="1" customWidth="1"/>
    <col min="773" max="773" width="10.54296875" style="464" customWidth="1"/>
    <col min="774" max="774" width="13" style="464" customWidth="1"/>
    <col min="775" max="775" width="9.1796875" style="464"/>
    <col min="776" max="776" width="12" style="464" customWidth="1"/>
    <col min="777" max="777" width="7.26953125" style="464" customWidth="1"/>
    <col min="778" max="1024" width="9.1796875" style="464"/>
    <col min="1025" max="1025" width="5.1796875" style="464" customWidth="1"/>
    <col min="1026" max="1026" width="24" style="464" customWidth="1"/>
    <col min="1027" max="1027" width="10.26953125" style="464" customWidth="1"/>
    <col min="1028" max="1028" width="13.81640625" style="464" bestFit="1" customWidth="1"/>
    <col min="1029" max="1029" width="10.54296875" style="464" customWidth="1"/>
    <col min="1030" max="1030" width="13" style="464" customWidth="1"/>
    <col min="1031" max="1031" width="9.1796875" style="464"/>
    <col min="1032" max="1032" width="12" style="464" customWidth="1"/>
    <col min="1033" max="1033" width="7.26953125" style="464" customWidth="1"/>
    <col min="1034" max="1280" width="9.1796875" style="464"/>
    <col min="1281" max="1281" width="5.1796875" style="464" customWidth="1"/>
    <col min="1282" max="1282" width="24" style="464" customWidth="1"/>
    <col min="1283" max="1283" width="10.26953125" style="464" customWidth="1"/>
    <col min="1284" max="1284" width="13.81640625" style="464" bestFit="1" customWidth="1"/>
    <col min="1285" max="1285" width="10.54296875" style="464" customWidth="1"/>
    <col min="1286" max="1286" width="13" style="464" customWidth="1"/>
    <col min="1287" max="1287" width="9.1796875" style="464"/>
    <col min="1288" max="1288" width="12" style="464" customWidth="1"/>
    <col min="1289" max="1289" width="7.26953125" style="464" customWidth="1"/>
    <col min="1290" max="1536" width="9.1796875" style="464"/>
    <col min="1537" max="1537" width="5.1796875" style="464" customWidth="1"/>
    <col min="1538" max="1538" width="24" style="464" customWidth="1"/>
    <col min="1539" max="1539" width="10.26953125" style="464" customWidth="1"/>
    <col min="1540" max="1540" width="13.81640625" style="464" bestFit="1" customWidth="1"/>
    <col min="1541" max="1541" width="10.54296875" style="464" customWidth="1"/>
    <col min="1542" max="1542" width="13" style="464" customWidth="1"/>
    <col min="1543" max="1543" width="9.1796875" style="464"/>
    <col min="1544" max="1544" width="12" style="464" customWidth="1"/>
    <col min="1545" max="1545" width="7.26953125" style="464" customWidth="1"/>
    <col min="1546" max="1792" width="9.1796875" style="464"/>
    <col min="1793" max="1793" width="5.1796875" style="464" customWidth="1"/>
    <col min="1794" max="1794" width="24" style="464" customWidth="1"/>
    <col min="1795" max="1795" width="10.26953125" style="464" customWidth="1"/>
    <col min="1796" max="1796" width="13.81640625" style="464" bestFit="1" customWidth="1"/>
    <col min="1797" max="1797" width="10.54296875" style="464" customWidth="1"/>
    <col min="1798" max="1798" width="13" style="464" customWidth="1"/>
    <col min="1799" max="1799" width="9.1796875" style="464"/>
    <col min="1800" max="1800" width="12" style="464" customWidth="1"/>
    <col min="1801" max="1801" width="7.26953125" style="464" customWidth="1"/>
    <col min="1802" max="2048" width="9.1796875" style="464"/>
    <col min="2049" max="2049" width="5.1796875" style="464" customWidth="1"/>
    <col min="2050" max="2050" width="24" style="464" customWidth="1"/>
    <col min="2051" max="2051" width="10.26953125" style="464" customWidth="1"/>
    <col min="2052" max="2052" width="13.81640625" style="464" bestFit="1" customWidth="1"/>
    <col min="2053" max="2053" width="10.54296875" style="464" customWidth="1"/>
    <col min="2054" max="2054" width="13" style="464" customWidth="1"/>
    <col min="2055" max="2055" width="9.1796875" style="464"/>
    <col min="2056" max="2056" width="12" style="464" customWidth="1"/>
    <col min="2057" max="2057" width="7.26953125" style="464" customWidth="1"/>
    <col min="2058" max="2304" width="9.1796875" style="464"/>
    <col min="2305" max="2305" width="5.1796875" style="464" customWidth="1"/>
    <col min="2306" max="2306" width="24" style="464" customWidth="1"/>
    <col min="2307" max="2307" width="10.26953125" style="464" customWidth="1"/>
    <col min="2308" max="2308" width="13.81640625" style="464" bestFit="1" customWidth="1"/>
    <col min="2309" max="2309" width="10.54296875" style="464" customWidth="1"/>
    <col min="2310" max="2310" width="13" style="464" customWidth="1"/>
    <col min="2311" max="2311" width="9.1796875" style="464"/>
    <col min="2312" max="2312" width="12" style="464" customWidth="1"/>
    <col min="2313" max="2313" width="7.26953125" style="464" customWidth="1"/>
    <col min="2314" max="2560" width="9.1796875" style="464"/>
    <col min="2561" max="2561" width="5.1796875" style="464" customWidth="1"/>
    <col min="2562" max="2562" width="24" style="464" customWidth="1"/>
    <col min="2563" max="2563" width="10.26953125" style="464" customWidth="1"/>
    <col min="2564" max="2564" width="13.81640625" style="464" bestFit="1" customWidth="1"/>
    <col min="2565" max="2565" width="10.54296875" style="464" customWidth="1"/>
    <col min="2566" max="2566" width="13" style="464" customWidth="1"/>
    <col min="2567" max="2567" width="9.1796875" style="464"/>
    <col min="2568" max="2568" width="12" style="464" customWidth="1"/>
    <col min="2569" max="2569" width="7.26953125" style="464" customWidth="1"/>
    <col min="2570" max="2816" width="9.1796875" style="464"/>
    <col min="2817" max="2817" width="5.1796875" style="464" customWidth="1"/>
    <col min="2818" max="2818" width="24" style="464" customWidth="1"/>
    <col min="2819" max="2819" width="10.26953125" style="464" customWidth="1"/>
    <col min="2820" max="2820" width="13.81640625" style="464" bestFit="1" customWidth="1"/>
    <col min="2821" max="2821" width="10.54296875" style="464" customWidth="1"/>
    <col min="2822" max="2822" width="13" style="464" customWidth="1"/>
    <col min="2823" max="2823" width="9.1796875" style="464"/>
    <col min="2824" max="2824" width="12" style="464" customWidth="1"/>
    <col min="2825" max="2825" width="7.26953125" style="464" customWidth="1"/>
    <col min="2826" max="3072" width="9.1796875" style="464"/>
    <col min="3073" max="3073" width="5.1796875" style="464" customWidth="1"/>
    <col min="3074" max="3074" width="24" style="464" customWidth="1"/>
    <col min="3075" max="3075" width="10.26953125" style="464" customWidth="1"/>
    <col min="3076" max="3076" width="13.81640625" style="464" bestFit="1" customWidth="1"/>
    <col min="3077" max="3077" width="10.54296875" style="464" customWidth="1"/>
    <col min="3078" max="3078" width="13" style="464" customWidth="1"/>
    <col min="3079" max="3079" width="9.1796875" style="464"/>
    <col min="3080" max="3080" width="12" style="464" customWidth="1"/>
    <col min="3081" max="3081" width="7.26953125" style="464" customWidth="1"/>
    <col min="3082" max="3328" width="9.1796875" style="464"/>
    <col min="3329" max="3329" width="5.1796875" style="464" customWidth="1"/>
    <col min="3330" max="3330" width="24" style="464" customWidth="1"/>
    <col min="3331" max="3331" width="10.26953125" style="464" customWidth="1"/>
    <col min="3332" max="3332" width="13.81640625" style="464" bestFit="1" customWidth="1"/>
    <col min="3333" max="3333" width="10.54296875" style="464" customWidth="1"/>
    <col min="3334" max="3334" width="13" style="464" customWidth="1"/>
    <col min="3335" max="3335" width="9.1796875" style="464"/>
    <col min="3336" max="3336" width="12" style="464" customWidth="1"/>
    <col min="3337" max="3337" width="7.26953125" style="464" customWidth="1"/>
    <col min="3338" max="3584" width="9.1796875" style="464"/>
    <col min="3585" max="3585" width="5.1796875" style="464" customWidth="1"/>
    <col min="3586" max="3586" width="24" style="464" customWidth="1"/>
    <col min="3587" max="3587" width="10.26953125" style="464" customWidth="1"/>
    <col min="3588" max="3588" width="13.81640625" style="464" bestFit="1" customWidth="1"/>
    <col min="3589" max="3589" width="10.54296875" style="464" customWidth="1"/>
    <col min="3590" max="3590" width="13" style="464" customWidth="1"/>
    <col min="3591" max="3591" width="9.1796875" style="464"/>
    <col min="3592" max="3592" width="12" style="464" customWidth="1"/>
    <col min="3593" max="3593" width="7.26953125" style="464" customWidth="1"/>
    <col min="3594" max="3840" width="9.1796875" style="464"/>
    <col min="3841" max="3841" width="5.1796875" style="464" customWidth="1"/>
    <col min="3842" max="3842" width="24" style="464" customWidth="1"/>
    <col min="3843" max="3843" width="10.26953125" style="464" customWidth="1"/>
    <col min="3844" max="3844" width="13.81640625" style="464" bestFit="1" customWidth="1"/>
    <col min="3845" max="3845" width="10.54296875" style="464" customWidth="1"/>
    <col min="3846" max="3846" width="13" style="464" customWidth="1"/>
    <col min="3847" max="3847" width="9.1796875" style="464"/>
    <col min="3848" max="3848" width="12" style="464" customWidth="1"/>
    <col min="3849" max="3849" width="7.26953125" style="464" customWidth="1"/>
    <col min="3850" max="4096" width="9.1796875" style="464"/>
    <col min="4097" max="4097" width="5.1796875" style="464" customWidth="1"/>
    <col min="4098" max="4098" width="24" style="464" customWidth="1"/>
    <col min="4099" max="4099" width="10.26953125" style="464" customWidth="1"/>
    <col min="4100" max="4100" width="13.81640625" style="464" bestFit="1" customWidth="1"/>
    <col min="4101" max="4101" width="10.54296875" style="464" customWidth="1"/>
    <col min="4102" max="4102" width="13" style="464" customWidth="1"/>
    <col min="4103" max="4103" width="9.1796875" style="464"/>
    <col min="4104" max="4104" width="12" style="464" customWidth="1"/>
    <col min="4105" max="4105" width="7.26953125" style="464" customWidth="1"/>
    <col min="4106" max="4352" width="9.1796875" style="464"/>
    <col min="4353" max="4353" width="5.1796875" style="464" customWidth="1"/>
    <col min="4354" max="4354" width="24" style="464" customWidth="1"/>
    <col min="4355" max="4355" width="10.26953125" style="464" customWidth="1"/>
    <col min="4356" max="4356" width="13.81640625" style="464" bestFit="1" customWidth="1"/>
    <col min="4357" max="4357" width="10.54296875" style="464" customWidth="1"/>
    <col min="4358" max="4358" width="13" style="464" customWidth="1"/>
    <col min="4359" max="4359" width="9.1796875" style="464"/>
    <col min="4360" max="4360" width="12" style="464" customWidth="1"/>
    <col min="4361" max="4361" width="7.26953125" style="464" customWidth="1"/>
    <col min="4362" max="4608" width="9.1796875" style="464"/>
    <col min="4609" max="4609" width="5.1796875" style="464" customWidth="1"/>
    <col min="4610" max="4610" width="24" style="464" customWidth="1"/>
    <col min="4611" max="4611" width="10.26953125" style="464" customWidth="1"/>
    <col min="4612" max="4612" width="13.81640625" style="464" bestFit="1" customWidth="1"/>
    <col min="4613" max="4613" width="10.54296875" style="464" customWidth="1"/>
    <col min="4614" max="4614" width="13" style="464" customWidth="1"/>
    <col min="4615" max="4615" width="9.1796875" style="464"/>
    <col min="4616" max="4616" width="12" style="464" customWidth="1"/>
    <col min="4617" max="4617" width="7.26953125" style="464" customWidth="1"/>
    <col min="4618" max="4864" width="9.1796875" style="464"/>
    <col min="4865" max="4865" width="5.1796875" style="464" customWidth="1"/>
    <col min="4866" max="4866" width="24" style="464" customWidth="1"/>
    <col min="4867" max="4867" width="10.26953125" style="464" customWidth="1"/>
    <col min="4868" max="4868" width="13.81640625" style="464" bestFit="1" customWidth="1"/>
    <col min="4869" max="4869" width="10.54296875" style="464" customWidth="1"/>
    <col min="4870" max="4870" width="13" style="464" customWidth="1"/>
    <col min="4871" max="4871" width="9.1796875" style="464"/>
    <col min="4872" max="4872" width="12" style="464" customWidth="1"/>
    <col min="4873" max="4873" width="7.26953125" style="464" customWidth="1"/>
    <col min="4874" max="5120" width="9.1796875" style="464"/>
    <col min="5121" max="5121" width="5.1796875" style="464" customWidth="1"/>
    <col min="5122" max="5122" width="24" style="464" customWidth="1"/>
    <col min="5123" max="5123" width="10.26953125" style="464" customWidth="1"/>
    <col min="5124" max="5124" width="13.81640625" style="464" bestFit="1" customWidth="1"/>
    <col min="5125" max="5125" width="10.54296875" style="464" customWidth="1"/>
    <col min="5126" max="5126" width="13" style="464" customWidth="1"/>
    <col min="5127" max="5127" width="9.1796875" style="464"/>
    <col min="5128" max="5128" width="12" style="464" customWidth="1"/>
    <col min="5129" max="5129" width="7.26953125" style="464" customWidth="1"/>
    <col min="5130" max="5376" width="9.1796875" style="464"/>
    <col min="5377" max="5377" width="5.1796875" style="464" customWidth="1"/>
    <col min="5378" max="5378" width="24" style="464" customWidth="1"/>
    <col min="5379" max="5379" width="10.26953125" style="464" customWidth="1"/>
    <col min="5380" max="5380" width="13.81640625" style="464" bestFit="1" customWidth="1"/>
    <col min="5381" max="5381" width="10.54296875" style="464" customWidth="1"/>
    <col min="5382" max="5382" width="13" style="464" customWidth="1"/>
    <col min="5383" max="5383" width="9.1796875" style="464"/>
    <col min="5384" max="5384" width="12" style="464" customWidth="1"/>
    <col min="5385" max="5385" width="7.26953125" style="464" customWidth="1"/>
    <col min="5386" max="5632" width="9.1796875" style="464"/>
    <col min="5633" max="5633" width="5.1796875" style="464" customWidth="1"/>
    <col min="5634" max="5634" width="24" style="464" customWidth="1"/>
    <col min="5635" max="5635" width="10.26953125" style="464" customWidth="1"/>
    <col min="5636" max="5636" width="13.81640625" style="464" bestFit="1" customWidth="1"/>
    <col min="5637" max="5637" width="10.54296875" style="464" customWidth="1"/>
    <col min="5638" max="5638" width="13" style="464" customWidth="1"/>
    <col min="5639" max="5639" width="9.1796875" style="464"/>
    <col min="5640" max="5640" width="12" style="464" customWidth="1"/>
    <col min="5641" max="5641" width="7.26953125" style="464" customWidth="1"/>
    <col min="5642" max="5888" width="9.1796875" style="464"/>
    <col min="5889" max="5889" width="5.1796875" style="464" customWidth="1"/>
    <col min="5890" max="5890" width="24" style="464" customWidth="1"/>
    <col min="5891" max="5891" width="10.26953125" style="464" customWidth="1"/>
    <col min="5892" max="5892" width="13.81640625" style="464" bestFit="1" customWidth="1"/>
    <col min="5893" max="5893" width="10.54296875" style="464" customWidth="1"/>
    <col min="5894" max="5894" width="13" style="464" customWidth="1"/>
    <col min="5895" max="5895" width="9.1796875" style="464"/>
    <col min="5896" max="5896" width="12" style="464" customWidth="1"/>
    <col min="5897" max="5897" width="7.26953125" style="464" customWidth="1"/>
    <col min="5898" max="6144" width="9.1796875" style="464"/>
    <col min="6145" max="6145" width="5.1796875" style="464" customWidth="1"/>
    <col min="6146" max="6146" width="24" style="464" customWidth="1"/>
    <col min="6147" max="6147" width="10.26953125" style="464" customWidth="1"/>
    <col min="6148" max="6148" width="13.81640625" style="464" bestFit="1" customWidth="1"/>
    <col min="6149" max="6149" width="10.54296875" style="464" customWidth="1"/>
    <col min="6150" max="6150" width="13" style="464" customWidth="1"/>
    <col min="6151" max="6151" width="9.1796875" style="464"/>
    <col min="6152" max="6152" width="12" style="464" customWidth="1"/>
    <col min="6153" max="6153" width="7.26953125" style="464" customWidth="1"/>
    <col min="6154" max="6400" width="9.1796875" style="464"/>
    <col min="6401" max="6401" width="5.1796875" style="464" customWidth="1"/>
    <col min="6402" max="6402" width="24" style="464" customWidth="1"/>
    <col min="6403" max="6403" width="10.26953125" style="464" customWidth="1"/>
    <col min="6404" max="6404" width="13.81640625" style="464" bestFit="1" customWidth="1"/>
    <col min="6405" max="6405" width="10.54296875" style="464" customWidth="1"/>
    <col min="6406" max="6406" width="13" style="464" customWidth="1"/>
    <col min="6407" max="6407" width="9.1796875" style="464"/>
    <col min="6408" max="6408" width="12" style="464" customWidth="1"/>
    <col min="6409" max="6409" width="7.26953125" style="464" customWidth="1"/>
    <col min="6410" max="6656" width="9.1796875" style="464"/>
    <col min="6657" max="6657" width="5.1796875" style="464" customWidth="1"/>
    <col min="6658" max="6658" width="24" style="464" customWidth="1"/>
    <col min="6659" max="6659" width="10.26953125" style="464" customWidth="1"/>
    <col min="6660" max="6660" width="13.81640625" style="464" bestFit="1" customWidth="1"/>
    <col min="6661" max="6661" width="10.54296875" style="464" customWidth="1"/>
    <col min="6662" max="6662" width="13" style="464" customWidth="1"/>
    <col min="6663" max="6663" width="9.1796875" style="464"/>
    <col min="6664" max="6664" width="12" style="464" customWidth="1"/>
    <col min="6665" max="6665" width="7.26953125" style="464" customWidth="1"/>
    <col min="6666" max="6912" width="9.1796875" style="464"/>
    <col min="6913" max="6913" width="5.1796875" style="464" customWidth="1"/>
    <col min="6914" max="6914" width="24" style="464" customWidth="1"/>
    <col min="6915" max="6915" width="10.26953125" style="464" customWidth="1"/>
    <col min="6916" max="6916" width="13.81640625" style="464" bestFit="1" customWidth="1"/>
    <col min="6917" max="6917" width="10.54296875" style="464" customWidth="1"/>
    <col min="6918" max="6918" width="13" style="464" customWidth="1"/>
    <col min="6919" max="6919" width="9.1796875" style="464"/>
    <col min="6920" max="6920" width="12" style="464" customWidth="1"/>
    <col min="6921" max="6921" width="7.26953125" style="464" customWidth="1"/>
    <col min="6922" max="7168" width="9.1796875" style="464"/>
    <col min="7169" max="7169" width="5.1796875" style="464" customWidth="1"/>
    <col min="7170" max="7170" width="24" style="464" customWidth="1"/>
    <col min="7171" max="7171" width="10.26953125" style="464" customWidth="1"/>
    <col min="7172" max="7172" width="13.81640625" style="464" bestFit="1" customWidth="1"/>
    <col min="7173" max="7173" width="10.54296875" style="464" customWidth="1"/>
    <col min="7174" max="7174" width="13" style="464" customWidth="1"/>
    <col min="7175" max="7175" width="9.1796875" style="464"/>
    <col min="7176" max="7176" width="12" style="464" customWidth="1"/>
    <col min="7177" max="7177" width="7.26953125" style="464" customWidth="1"/>
    <col min="7178" max="7424" width="9.1796875" style="464"/>
    <col min="7425" max="7425" width="5.1796875" style="464" customWidth="1"/>
    <col min="7426" max="7426" width="24" style="464" customWidth="1"/>
    <col min="7427" max="7427" width="10.26953125" style="464" customWidth="1"/>
    <col min="7428" max="7428" width="13.81640625" style="464" bestFit="1" customWidth="1"/>
    <col min="7429" max="7429" width="10.54296875" style="464" customWidth="1"/>
    <col min="7430" max="7430" width="13" style="464" customWidth="1"/>
    <col min="7431" max="7431" width="9.1796875" style="464"/>
    <col min="7432" max="7432" width="12" style="464" customWidth="1"/>
    <col min="7433" max="7433" width="7.26953125" style="464" customWidth="1"/>
    <col min="7434" max="7680" width="9.1796875" style="464"/>
    <col min="7681" max="7681" width="5.1796875" style="464" customWidth="1"/>
    <col min="7682" max="7682" width="24" style="464" customWidth="1"/>
    <col min="7683" max="7683" width="10.26953125" style="464" customWidth="1"/>
    <col min="7684" max="7684" width="13.81640625" style="464" bestFit="1" customWidth="1"/>
    <col min="7685" max="7685" width="10.54296875" style="464" customWidth="1"/>
    <col min="7686" max="7686" width="13" style="464" customWidth="1"/>
    <col min="7687" max="7687" width="9.1796875" style="464"/>
    <col min="7688" max="7688" width="12" style="464" customWidth="1"/>
    <col min="7689" max="7689" width="7.26953125" style="464" customWidth="1"/>
    <col min="7690" max="7936" width="9.1796875" style="464"/>
    <col min="7937" max="7937" width="5.1796875" style="464" customWidth="1"/>
    <col min="7938" max="7938" width="24" style="464" customWidth="1"/>
    <col min="7939" max="7939" width="10.26953125" style="464" customWidth="1"/>
    <col min="7940" max="7940" width="13.81640625" style="464" bestFit="1" customWidth="1"/>
    <col min="7941" max="7941" width="10.54296875" style="464" customWidth="1"/>
    <col min="7942" max="7942" width="13" style="464" customWidth="1"/>
    <col min="7943" max="7943" width="9.1796875" style="464"/>
    <col min="7944" max="7944" width="12" style="464" customWidth="1"/>
    <col min="7945" max="7945" width="7.26953125" style="464" customWidth="1"/>
    <col min="7946" max="8192" width="9.1796875" style="464"/>
    <col min="8193" max="8193" width="5.1796875" style="464" customWidth="1"/>
    <col min="8194" max="8194" width="24" style="464" customWidth="1"/>
    <col min="8195" max="8195" width="10.26953125" style="464" customWidth="1"/>
    <col min="8196" max="8196" width="13.81640625" style="464" bestFit="1" customWidth="1"/>
    <col min="8197" max="8197" width="10.54296875" style="464" customWidth="1"/>
    <col min="8198" max="8198" width="13" style="464" customWidth="1"/>
    <col min="8199" max="8199" width="9.1796875" style="464"/>
    <col min="8200" max="8200" width="12" style="464" customWidth="1"/>
    <col min="8201" max="8201" width="7.26953125" style="464" customWidth="1"/>
    <col min="8202" max="8448" width="9.1796875" style="464"/>
    <col min="8449" max="8449" width="5.1796875" style="464" customWidth="1"/>
    <col min="8450" max="8450" width="24" style="464" customWidth="1"/>
    <col min="8451" max="8451" width="10.26953125" style="464" customWidth="1"/>
    <col min="8452" max="8452" width="13.81640625" style="464" bestFit="1" customWidth="1"/>
    <col min="8453" max="8453" width="10.54296875" style="464" customWidth="1"/>
    <col min="8454" max="8454" width="13" style="464" customWidth="1"/>
    <col min="8455" max="8455" width="9.1796875" style="464"/>
    <col min="8456" max="8456" width="12" style="464" customWidth="1"/>
    <col min="8457" max="8457" width="7.26953125" style="464" customWidth="1"/>
    <col min="8458" max="8704" width="9.1796875" style="464"/>
    <col min="8705" max="8705" width="5.1796875" style="464" customWidth="1"/>
    <col min="8706" max="8706" width="24" style="464" customWidth="1"/>
    <col min="8707" max="8707" width="10.26953125" style="464" customWidth="1"/>
    <col min="8708" max="8708" width="13.81640625" style="464" bestFit="1" customWidth="1"/>
    <col min="8709" max="8709" width="10.54296875" style="464" customWidth="1"/>
    <col min="8710" max="8710" width="13" style="464" customWidth="1"/>
    <col min="8711" max="8711" width="9.1796875" style="464"/>
    <col min="8712" max="8712" width="12" style="464" customWidth="1"/>
    <col min="8713" max="8713" width="7.26953125" style="464" customWidth="1"/>
    <col min="8714" max="8960" width="9.1796875" style="464"/>
    <col min="8961" max="8961" width="5.1796875" style="464" customWidth="1"/>
    <col min="8962" max="8962" width="24" style="464" customWidth="1"/>
    <col min="8963" max="8963" width="10.26953125" style="464" customWidth="1"/>
    <col min="8964" max="8964" width="13.81640625" style="464" bestFit="1" customWidth="1"/>
    <col min="8965" max="8965" width="10.54296875" style="464" customWidth="1"/>
    <col min="8966" max="8966" width="13" style="464" customWidth="1"/>
    <col min="8967" max="8967" width="9.1796875" style="464"/>
    <col min="8968" max="8968" width="12" style="464" customWidth="1"/>
    <col min="8969" max="8969" width="7.26953125" style="464" customWidth="1"/>
    <col min="8970" max="9216" width="9.1796875" style="464"/>
    <col min="9217" max="9217" width="5.1796875" style="464" customWidth="1"/>
    <col min="9218" max="9218" width="24" style="464" customWidth="1"/>
    <col min="9219" max="9219" width="10.26953125" style="464" customWidth="1"/>
    <col min="9220" max="9220" width="13.81640625" style="464" bestFit="1" customWidth="1"/>
    <col min="9221" max="9221" width="10.54296875" style="464" customWidth="1"/>
    <col min="9222" max="9222" width="13" style="464" customWidth="1"/>
    <col min="9223" max="9223" width="9.1796875" style="464"/>
    <col min="9224" max="9224" width="12" style="464" customWidth="1"/>
    <col min="9225" max="9225" width="7.26953125" style="464" customWidth="1"/>
    <col min="9226" max="9472" width="9.1796875" style="464"/>
    <col min="9473" max="9473" width="5.1796875" style="464" customWidth="1"/>
    <col min="9474" max="9474" width="24" style="464" customWidth="1"/>
    <col min="9475" max="9475" width="10.26953125" style="464" customWidth="1"/>
    <col min="9476" max="9476" width="13.81640625" style="464" bestFit="1" customWidth="1"/>
    <col min="9477" max="9477" width="10.54296875" style="464" customWidth="1"/>
    <col min="9478" max="9478" width="13" style="464" customWidth="1"/>
    <col min="9479" max="9479" width="9.1796875" style="464"/>
    <col min="9480" max="9480" width="12" style="464" customWidth="1"/>
    <col min="9481" max="9481" width="7.26953125" style="464" customWidth="1"/>
    <col min="9482" max="9728" width="9.1796875" style="464"/>
    <col min="9729" max="9729" width="5.1796875" style="464" customWidth="1"/>
    <col min="9730" max="9730" width="24" style="464" customWidth="1"/>
    <col min="9731" max="9731" width="10.26953125" style="464" customWidth="1"/>
    <col min="9732" max="9732" width="13.81640625" style="464" bestFit="1" customWidth="1"/>
    <col min="9733" max="9733" width="10.54296875" style="464" customWidth="1"/>
    <col min="9734" max="9734" width="13" style="464" customWidth="1"/>
    <col min="9735" max="9735" width="9.1796875" style="464"/>
    <col min="9736" max="9736" width="12" style="464" customWidth="1"/>
    <col min="9737" max="9737" width="7.26953125" style="464" customWidth="1"/>
    <col min="9738" max="9984" width="9.1796875" style="464"/>
    <col min="9985" max="9985" width="5.1796875" style="464" customWidth="1"/>
    <col min="9986" max="9986" width="24" style="464" customWidth="1"/>
    <col min="9987" max="9987" width="10.26953125" style="464" customWidth="1"/>
    <col min="9988" max="9988" width="13.81640625" style="464" bestFit="1" customWidth="1"/>
    <col min="9989" max="9989" width="10.54296875" style="464" customWidth="1"/>
    <col min="9990" max="9990" width="13" style="464" customWidth="1"/>
    <col min="9991" max="9991" width="9.1796875" style="464"/>
    <col min="9992" max="9992" width="12" style="464" customWidth="1"/>
    <col min="9993" max="9993" width="7.26953125" style="464" customWidth="1"/>
    <col min="9994" max="10240" width="9.1796875" style="464"/>
    <col min="10241" max="10241" width="5.1796875" style="464" customWidth="1"/>
    <col min="10242" max="10242" width="24" style="464" customWidth="1"/>
    <col min="10243" max="10243" width="10.26953125" style="464" customWidth="1"/>
    <col min="10244" max="10244" width="13.81640625" style="464" bestFit="1" customWidth="1"/>
    <col min="10245" max="10245" width="10.54296875" style="464" customWidth="1"/>
    <col min="10246" max="10246" width="13" style="464" customWidth="1"/>
    <col min="10247" max="10247" width="9.1796875" style="464"/>
    <col min="10248" max="10248" width="12" style="464" customWidth="1"/>
    <col min="10249" max="10249" width="7.26953125" style="464" customWidth="1"/>
    <col min="10250" max="10496" width="9.1796875" style="464"/>
    <col min="10497" max="10497" width="5.1796875" style="464" customWidth="1"/>
    <col min="10498" max="10498" width="24" style="464" customWidth="1"/>
    <col min="10499" max="10499" width="10.26953125" style="464" customWidth="1"/>
    <col min="10500" max="10500" width="13.81640625" style="464" bestFit="1" customWidth="1"/>
    <col min="10501" max="10501" width="10.54296875" style="464" customWidth="1"/>
    <col min="10502" max="10502" width="13" style="464" customWidth="1"/>
    <col min="10503" max="10503" width="9.1796875" style="464"/>
    <col min="10504" max="10504" width="12" style="464" customWidth="1"/>
    <col min="10505" max="10505" width="7.26953125" style="464" customWidth="1"/>
    <col min="10506" max="10752" width="9.1796875" style="464"/>
    <col min="10753" max="10753" width="5.1796875" style="464" customWidth="1"/>
    <col min="10754" max="10754" width="24" style="464" customWidth="1"/>
    <col min="10755" max="10755" width="10.26953125" style="464" customWidth="1"/>
    <col min="10756" max="10756" width="13.81640625" style="464" bestFit="1" customWidth="1"/>
    <col min="10757" max="10757" width="10.54296875" style="464" customWidth="1"/>
    <col min="10758" max="10758" width="13" style="464" customWidth="1"/>
    <col min="10759" max="10759" width="9.1796875" style="464"/>
    <col min="10760" max="10760" width="12" style="464" customWidth="1"/>
    <col min="10761" max="10761" width="7.26953125" style="464" customWidth="1"/>
    <col min="10762" max="11008" width="9.1796875" style="464"/>
    <col min="11009" max="11009" width="5.1796875" style="464" customWidth="1"/>
    <col min="11010" max="11010" width="24" style="464" customWidth="1"/>
    <col min="11011" max="11011" width="10.26953125" style="464" customWidth="1"/>
    <col min="11012" max="11012" width="13.81640625" style="464" bestFit="1" customWidth="1"/>
    <col min="11013" max="11013" width="10.54296875" style="464" customWidth="1"/>
    <col min="11014" max="11014" width="13" style="464" customWidth="1"/>
    <col min="11015" max="11015" width="9.1796875" style="464"/>
    <col min="11016" max="11016" width="12" style="464" customWidth="1"/>
    <col min="11017" max="11017" width="7.26953125" style="464" customWidth="1"/>
    <col min="11018" max="11264" width="9.1796875" style="464"/>
    <col min="11265" max="11265" width="5.1796875" style="464" customWidth="1"/>
    <col min="11266" max="11266" width="24" style="464" customWidth="1"/>
    <col min="11267" max="11267" width="10.26953125" style="464" customWidth="1"/>
    <col min="11268" max="11268" width="13.81640625" style="464" bestFit="1" customWidth="1"/>
    <col min="11269" max="11269" width="10.54296875" style="464" customWidth="1"/>
    <col min="11270" max="11270" width="13" style="464" customWidth="1"/>
    <col min="11271" max="11271" width="9.1796875" style="464"/>
    <col min="11272" max="11272" width="12" style="464" customWidth="1"/>
    <col min="11273" max="11273" width="7.26953125" style="464" customWidth="1"/>
    <col min="11274" max="11520" width="9.1796875" style="464"/>
    <col min="11521" max="11521" width="5.1796875" style="464" customWidth="1"/>
    <col min="11522" max="11522" width="24" style="464" customWidth="1"/>
    <col min="11523" max="11523" width="10.26953125" style="464" customWidth="1"/>
    <col min="11524" max="11524" width="13.81640625" style="464" bestFit="1" customWidth="1"/>
    <col min="11525" max="11525" width="10.54296875" style="464" customWidth="1"/>
    <col min="11526" max="11526" width="13" style="464" customWidth="1"/>
    <col min="11527" max="11527" width="9.1796875" style="464"/>
    <col min="11528" max="11528" width="12" style="464" customWidth="1"/>
    <col min="11529" max="11529" width="7.26953125" style="464" customWidth="1"/>
    <col min="11530" max="11776" width="9.1796875" style="464"/>
    <col min="11777" max="11777" width="5.1796875" style="464" customWidth="1"/>
    <col min="11778" max="11778" width="24" style="464" customWidth="1"/>
    <col min="11779" max="11779" width="10.26953125" style="464" customWidth="1"/>
    <col min="11780" max="11780" width="13.81640625" style="464" bestFit="1" customWidth="1"/>
    <col min="11781" max="11781" width="10.54296875" style="464" customWidth="1"/>
    <col min="11782" max="11782" width="13" style="464" customWidth="1"/>
    <col min="11783" max="11783" width="9.1796875" style="464"/>
    <col min="11784" max="11784" width="12" style="464" customWidth="1"/>
    <col min="11785" max="11785" width="7.26953125" style="464" customWidth="1"/>
    <col min="11786" max="12032" width="9.1796875" style="464"/>
    <col min="12033" max="12033" width="5.1796875" style="464" customWidth="1"/>
    <col min="12034" max="12034" width="24" style="464" customWidth="1"/>
    <col min="12035" max="12035" width="10.26953125" style="464" customWidth="1"/>
    <col min="12036" max="12036" width="13.81640625" style="464" bestFit="1" customWidth="1"/>
    <col min="12037" max="12037" width="10.54296875" style="464" customWidth="1"/>
    <col min="12038" max="12038" width="13" style="464" customWidth="1"/>
    <col min="12039" max="12039" width="9.1796875" style="464"/>
    <col min="12040" max="12040" width="12" style="464" customWidth="1"/>
    <col min="12041" max="12041" width="7.26953125" style="464" customWidth="1"/>
    <col min="12042" max="12288" width="9.1796875" style="464"/>
    <col min="12289" max="12289" width="5.1796875" style="464" customWidth="1"/>
    <col min="12290" max="12290" width="24" style="464" customWidth="1"/>
    <col min="12291" max="12291" width="10.26953125" style="464" customWidth="1"/>
    <col min="12292" max="12292" width="13.81640625" style="464" bestFit="1" customWidth="1"/>
    <col min="12293" max="12293" width="10.54296875" style="464" customWidth="1"/>
    <col min="12294" max="12294" width="13" style="464" customWidth="1"/>
    <col min="12295" max="12295" width="9.1796875" style="464"/>
    <col min="12296" max="12296" width="12" style="464" customWidth="1"/>
    <col min="12297" max="12297" width="7.26953125" style="464" customWidth="1"/>
    <col min="12298" max="12544" width="9.1796875" style="464"/>
    <col min="12545" max="12545" width="5.1796875" style="464" customWidth="1"/>
    <col min="12546" max="12546" width="24" style="464" customWidth="1"/>
    <col min="12547" max="12547" width="10.26953125" style="464" customWidth="1"/>
    <col min="12548" max="12548" width="13.81640625" style="464" bestFit="1" customWidth="1"/>
    <col min="12549" max="12549" width="10.54296875" style="464" customWidth="1"/>
    <col min="12550" max="12550" width="13" style="464" customWidth="1"/>
    <col min="12551" max="12551" width="9.1796875" style="464"/>
    <col min="12552" max="12552" width="12" style="464" customWidth="1"/>
    <col min="12553" max="12553" width="7.26953125" style="464" customWidth="1"/>
    <col min="12554" max="12800" width="9.1796875" style="464"/>
    <col min="12801" max="12801" width="5.1796875" style="464" customWidth="1"/>
    <col min="12802" max="12802" width="24" style="464" customWidth="1"/>
    <col min="12803" max="12803" width="10.26953125" style="464" customWidth="1"/>
    <col min="12804" max="12804" width="13.81640625" style="464" bestFit="1" customWidth="1"/>
    <col min="12805" max="12805" width="10.54296875" style="464" customWidth="1"/>
    <col min="12806" max="12806" width="13" style="464" customWidth="1"/>
    <col min="12807" max="12807" width="9.1796875" style="464"/>
    <col min="12808" max="12808" width="12" style="464" customWidth="1"/>
    <col min="12809" max="12809" width="7.26953125" style="464" customWidth="1"/>
    <col min="12810" max="13056" width="9.1796875" style="464"/>
    <col min="13057" max="13057" width="5.1796875" style="464" customWidth="1"/>
    <col min="13058" max="13058" width="24" style="464" customWidth="1"/>
    <col min="13059" max="13059" width="10.26953125" style="464" customWidth="1"/>
    <col min="13060" max="13060" width="13.81640625" style="464" bestFit="1" customWidth="1"/>
    <col min="13061" max="13061" width="10.54296875" style="464" customWidth="1"/>
    <col min="13062" max="13062" width="13" style="464" customWidth="1"/>
    <col min="13063" max="13063" width="9.1796875" style="464"/>
    <col min="13064" max="13064" width="12" style="464" customWidth="1"/>
    <col min="13065" max="13065" width="7.26953125" style="464" customWidth="1"/>
    <col min="13066" max="13312" width="9.1796875" style="464"/>
    <col min="13313" max="13313" width="5.1796875" style="464" customWidth="1"/>
    <col min="13314" max="13314" width="24" style="464" customWidth="1"/>
    <col min="13315" max="13315" width="10.26953125" style="464" customWidth="1"/>
    <col min="13316" max="13316" width="13.81640625" style="464" bestFit="1" customWidth="1"/>
    <col min="13317" max="13317" width="10.54296875" style="464" customWidth="1"/>
    <col min="13318" max="13318" width="13" style="464" customWidth="1"/>
    <col min="13319" max="13319" width="9.1796875" style="464"/>
    <col min="13320" max="13320" width="12" style="464" customWidth="1"/>
    <col min="13321" max="13321" width="7.26953125" style="464" customWidth="1"/>
    <col min="13322" max="13568" width="9.1796875" style="464"/>
    <col min="13569" max="13569" width="5.1796875" style="464" customWidth="1"/>
    <col min="13570" max="13570" width="24" style="464" customWidth="1"/>
    <col min="13571" max="13571" width="10.26953125" style="464" customWidth="1"/>
    <col min="13572" max="13572" width="13.81640625" style="464" bestFit="1" customWidth="1"/>
    <col min="13573" max="13573" width="10.54296875" style="464" customWidth="1"/>
    <col min="13574" max="13574" width="13" style="464" customWidth="1"/>
    <col min="13575" max="13575" width="9.1796875" style="464"/>
    <col min="13576" max="13576" width="12" style="464" customWidth="1"/>
    <col min="13577" max="13577" width="7.26953125" style="464" customWidth="1"/>
    <col min="13578" max="13824" width="9.1796875" style="464"/>
    <col min="13825" max="13825" width="5.1796875" style="464" customWidth="1"/>
    <col min="13826" max="13826" width="24" style="464" customWidth="1"/>
    <col min="13827" max="13827" width="10.26953125" style="464" customWidth="1"/>
    <col min="13828" max="13828" width="13.81640625" style="464" bestFit="1" customWidth="1"/>
    <col min="13829" max="13829" width="10.54296875" style="464" customWidth="1"/>
    <col min="13830" max="13830" width="13" style="464" customWidth="1"/>
    <col min="13831" max="13831" width="9.1796875" style="464"/>
    <col min="13832" max="13832" width="12" style="464" customWidth="1"/>
    <col min="13833" max="13833" width="7.26953125" style="464" customWidth="1"/>
    <col min="13834" max="14080" width="9.1796875" style="464"/>
    <col min="14081" max="14081" width="5.1796875" style="464" customWidth="1"/>
    <col min="14082" max="14082" width="24" style="464" customWidth="1"/>
    <col min="14083" max="14083" width="10.26953125" style="464" customWidth="1"/>
    <col min="14084" max="14084" width="13.81640625" style="464" bestFit="1" customWidth="1"/>
    <col min="14085" max="14085" width="10.54296875" style="464" customWidth="1"/>
    <col min="14086" max="14086" width="13" style="464" customWidth="1"/>
    <col min="14087" max="14087" width="9.1796875" style="464"/>
    <col min="14088" max="14088" width="12" style="464" customWidth="1"/>
    <col min="14089" max="14089" width="7.26953125" style="464" customWidth="1"/>
    <col min="14090" max="14336" width="9.1796875" style="464"/>
    <col min="14337" max="14337" width="5.1796875" style="464" customWidth="1"/>
    <col min="14338" max="14338" width="24" style="464" customWidth="1"/>
    <col min="14339" max="14339" width="10.26953125" style="464" customWidth="1"/>
    <col min="14340" max="14340" width="13.81640625" style="464" bestFit="1" customWidth="1"/>
    <col min="14341" max="14341" width="10.54296875" style="464" customWidth="1"/>
    <col min="14342" max="14342" width="13" style="464" customWidth="1"/>
    <col min="14343" max="14343" width="9.1796875" style="464"/>
    <col min="14344" max="14344" width="12" style="464" customWidth="1"/>
    <col min="14345" max="14345" width="7.26953125" style="464" customWidth="1"/>
    <col min="14346" max="14592" width="9.1796875" style="464"/>
    <col min="14593" max="14593" width="5.1796875" style="464" customWidth="1"/>
    <col min="14594" max="14594" width="24" style="464" customWidth="1"/>
    <col min="14595" max="14595" width="10.26953125" style="464" customWidth="1"/>
    <col min="14596" max="14596" width="13.81640625" style="464" bestFit="1" customWidth="1"/>
    <col min="14597" max="14597" width="10.54296875" style="464" customWidth="1"/>
    <col min="14598" max="14598" width="13" style="464" customWidth="1"/>
    <col min="14599" max="14599" width="9.1796875" style="464"/>
    <col min="14600" max="14600" width="12" style="464" customWidth="1"/>
    <col min="14601" max="14601" width="7.26953125" style="464" customWidth="1"/>
    <col min="14602" max="14848" width="9.1796875" style="464"/>
    <col min="14849" max="14849" width="5.1796875" style="464" customWidth="1"/>
    <col min="14850" max="14850" width="24" style="464" customWidth="1"/>
    <col min="14851" max="14851" width="10.26953125" style="464" customWidth="1"/>
    <col min="14852" max="14852" width="13.81640625" style="464" bestFit="1" customWidth="1"/>
    <col min="14853" max="14853" width="10.54296875" style="464" customWidth="1"/>
    <col min="14854" max="14854" width="13" style="464" customWidth="1"/>
    <col min="14855" max="14855" width="9.1796875" style="464"/>
    <col min="14856" max="14856" width="12" style="464" customWidth="1"/>
    <col min="14857" max="14857" width="7.26953125" style="464" customWidth="1"/>
    <col min="14858" max="15104" width="9.1796875" style="464"/>
    <col min="15105" max="15105" width="5.1796875" style="464" customWidth="1"/>
    <col min="15106" max="15106" width="24" style="464" customWidth="1"/>
    <col min="15107" max="15107" width="10.26953125" style="464" customWidth="1"/>
    <col min="15108" max="15108" width="13.81640625" style="464" bestFit="1" customWidth="1"/>
    <col min="15109" max="15109" width="10.54296875" style="464" customWidth="1"/>
    <col min="15110" max="15110" width="13" style="464" customWidth="1"/>
    <col min="15111" max="15111" width="9.1796875" style="464"/>
    <col min="15112" max="15112" width="12" style="464" customWidth="1"/>
    <col min="15113" max="15113" width="7.26953125" style="464" customWidth="1"/>
    <col min="15114" max="15360" width="9.1796875" style="464"/>
    <col min="15361" max="15361" width="5.1796875" style="464" customWidth="1"/>
    <col min="15362" max="15362" width="24" style="464" customWidth="1"/>
    <col min="15363" max="15363" width="10.26953125" style="464" customWidth="1"/>
    <col min="15364" max="15364" width="13.81640625" style="464" bestFit="1" customWidth="1"/>
    <col min="15365" max="15365" width="10.54296875" style="464" customWidth="1"/>
    <col min="15366" max="15366" width="13" style="464" customWidth="1"/>
    <col min="15367" max="15367" width="9.1796875" style="464"/>
    <col min="15368" max="15368" width="12" style="464" customWidth="1"/>
    <col min="15369" max="15369" width="7.26953125" style="464" customWidth="1"/>
    <col min="15370" max="15616" width="9.1796875" style="464"/>
    <col min="15617" max="15617" width="5.1796875" style="464" customWidth="1"/>
    <col min="15618" max="15618" width="24" style="464" customWidth="1"/>
    <col min="15619" max="15619" width="10.26953125" style="464" customWidth="1"/>
    <col min="15620" max="15620" width="13.81640625" style="464" bestFit="1" customWidth="1"/>
    <col min="15621" max="15621" width="10.54296875" style="464" customWidth="1"/>
    <col min="15622" max="15622" width="13" style="464" customWidth="1"/>
    <col min="15623" max="15623" width="9.1796875" style="464"/>
    <col min="15624" max="15624" width="12" style="464" customWidth="1"/>
    <col min="15625" max="15625" width="7.26953125" style="464" customWidth="1"/>
    <col min="15626" max="15872" width="9.1796875" style="464"/>
    <col min="15873" max="15873" width="5.1796875" style="464" customWidth="1"/>
    <col min="15874" max="15874" width="24" style="464" customWidth="1"/>
    <col min="15875" max="15875" width="10.26953125" style="464" customWidth="1"/>
    <col min="15876" max="15876" width="13.81640625" style="464" bestFit="1" customWidth="1"/>
    <col min="15877" max="15877" width="10.54296875" style="464" customWidth="1"/>
    <col min="15878" max="15878" width="13" style="464" customWidth="1"/>
    <col min="15879" max="15879" width="9.1796875" style="464"/>
    <col min="15880" max="15880" width="12" style="464" customWidth="1"/>
    <col min="15881" max="15881" width="7.26953125" style="464" customWidth="1"/>
    <col min="15882" max="16128" width="9.1796875" style="464"/>
    <col min="16129" max="16129" width="5.1796875" style="464" customWidth="1"/>
    <col min="16130" max="16130" width="24" style="464" customWidth="1"/>
    <col min="16131" max="16131" width="10.26953125" style="464" customWidth="1"/>
    <col min="16132" max="16132" width="13.81640625" style="464" bestFit="1" customWidth="1"/>
    <col min="16133" max="16133" width="10.54296875" style="464" customWidth="1"/>
    <col min="16134" max="16134" width="13" style="464" customWidth="1"/>
    <col min="16135" max="16135" width="9.1796875" style="464"/>
    <col min="16136" max="16136" width="12" style="464" customWidth="1"/>
    <col min="16137" max="16137" width="7.26953125" style="464" customWidth="1"/>
    <col min="16138" max="16384" width="9.1796875" style="464"/>
  </cols>
  <sheetData>
    <row r="1" spans="1:10" ht="18.75" customHeight="1" x14ac:dyDescent="0.35">
      <c r="A1" s="1039" t="s">
        <v>47</v>
      </c>
      <c r="B1" s="1039"/>
      <c r="C1" s="1039"/>
      <c r="D1" s="461"/>
      <c r="E1" s="462"/>
      <c r="F1" s="462"/>
      <c r="G1" s="462"/>
      <c r="H1" s="1075" t="s">
        <v>328</v>
      </c>
      <c r="I1" s="1075"/>
    </row>
    <row r="2" spans="1:10" ht="18.75" customHeight="1" x14ac:dyDescent="0.35">
      <c r="A2" s="1074" t="s">
        <v>2</v>
      </c>
      <c r="B2" s="1074"/>
      <c r="C2" s="1074"/>
      <c r="D2" s="461"/>
      <c r="E2" s="462"/>
      <c r="F2" s="462"/>
      <c r="G2" s="462"/>
      <c r="H2" s="463"/>
      <c r="I2" s="463"/>
    </row>
    <row r="3" spans="1:10" ht="18.75" hidden="1" customHeight="1" x14ac:dyDescent="0.35">
      <c r="A3" s="1076" t="s">
        <v>49</v>
      </c>
      <c r="B3" s="1076"/>
      <c r="C3" s="1076"/>
      <c r="D3" s="461"/>
      <c r="E3" s="462"/>
      <c r="F3" s="462"/>
      <c r="G3" s="462"/>
      <c r="H3" s="1075" t="s">
        <v>328</v>
      </c>
      <c r="I3" s="1075"/>
    </row>
    <row r="4" spans="1:10" ht="18.75" hidden="1" customHeight="1" x14ac:dyDescent="0.35">
      <c r="A4" s="1074" t="s">
        <v>50</v>
      </c>
      <c r="B4" s="1074"/>
      <c r="C4" s="1074"/>
      <c r="D4" s="461"/>
      <c r="E4" s="462"/>
      <c r="F4" s="462"/>
      <c r="G4" s="462"/>
      <c r="H4" s="463"/>
      <c r="I4" s="463"/>
    </row>
    <row r="5" spans="1:10" ht="15.75" hidden="1" customHeight="1" x14ac:dyDescent="0.35">
      <c r="A5" s="465"/>
      <c r="B5" s="465"/>
      <c r="C5" s="465"/>
      <c r="D5" s="461"/>
      <c r="E5" s="462"/>
      <c r="F5" s="462"/>
      <c r="G5" s="462"/>
      <c r="H5" s="463"/>
      <c r="I5" s="463"/>
    </row>
    <row r="6" spans="1:10" ht="27.75" customHeight="1" x14ac:dyDescent="0.35">
      <c r="A6" s="1065" t="s">
        <v>359</v>
      </c>
      <c r="B6" s="1065"/>
      <c r="C6" s="1065"/>
      <c r="D6" s="1065"/>
      <c r="E6" s="1065"/>
      <c r="F6" s="1065"/>
      <c r="G6" s="1065"/>
      <c r="H6" s="1065"/>
      <c r="I6" s="1065"/>
    </row>
    <row r="7" spans="1:10" ht="22.5" hidden="1" customHeight="1" x14ac:dyDescent="0.35">
      <c r="A7" s="1066" t="str">
        <f>+'TT342-Biểu 60-ok'!A6</f>
        <v>(Kèm theo Báo cáo số 25/BC-TCKH ngày 26/02/2025 của phòng Tài chính- Kế hoạch huyện)</v>
      </c>
      <c r="B7" s="1066"/>
      <c r="C7" s="1066"/>
      <c r="D7" s="1066"/>
      <c r="E7" s="1066"/>
      <c r="F7" s="1066"/>
      <c r="G7" s="1066"/>
      <c r="H7" s="1066"/>
      <c r="I7" s="1066"/>
      <c r="J7" s="466"/>
    </row>
    <row r="8" spans="1:10" ht="22.5" hidden="1" customHeight="1" x14ac:dyDescent="0.35">
      <c r="A8" s="1066" t="str">
        <f>+'TT342-Biểu 60-ok'!A7</f>
        <v>(Kèm theo Báo cáo số 228/BC-UBND ngày 13/5/2025 của UBND huyện Phù Cừ)</v>
      </c>
      <c r="B8" s="1066"/>
      <c r="C8" s="1066"/>
      <c r="D8" s="1066"/>
      <c r="E8" s="1066"/>
      <c r="F8" s="1066"/>
      <c r="G8" s="1066"/>
      <c r="H8" s="1066"/>
      <c r="I8" s="1066"/>
      <c r="J8" s="466"/>
    </row>
    <row r="9" spans="1:10" x14ac:dyDescent="0.35">
      <c r="G9" s="1067" t="s">
        <v>3</v>
      </c>
      <c r="H9" s="1067"/>
      <c r="I9" s="1067"/>
    </row>
    <row r="10" spans="1:10" ht="25.5" customHeight="1" x14ac:dyDescent="0.35">
      <c r="A10" s="1068" t="s">
        <v>51</v>
      </c>
      <c r="B10" s="1068" t="s">
        <v>52</v>
      </c>
      <c r="C10" s="1070" t="s">
        <v>329</v>
      </c>
      <c r="D10" s="1071"/>
      <c r="E10" s="1070" t="s">
        <v>360</v>
      </c>
      <c r="F10" s="1071"/>
      <c r="G10" s="1070" t="s">
        <v>330</v>
      </c>
      <c r="H10" s="1071"/>
      <c r="I10" s="1072" t="s">
        <v>287</v>
      </c>
    </row>
    <row r="11" spans="1:10" ht="28.5" customHeight="1" x14ac:dyDescent="0.35">
      <c r="A11" s="1069"/>
      <c r="B11" s="1069"/>
      <c r="C11" s="469" t="s">
        <v>331</v>
      </c>
      <c r="D11" s="469" t="s">
        <v>332</v>
      </c>
      <c r="E11" s="469" t="s">
        <v>331</v>
      </c>
      <c r="F11" s="469" t="s">
        <v>332</v>
      </c>
      <c r="G11" s="469" t="s">
        <v>331</v>
      </c>
      <c r="H11" s="469" t="s">
        <v>332</v>
      </c>
      <c r="I11" s="1073"/>
    </row>
    <row r="12" spans="1:10" ht="44.25" customHeight="1" x14ac:dyDescent="0.35">
      <c r="A12" s="470" t="s">
        <v>169</v>
      </c>
      <c r="B12" s="471" t="s">
        <v>333</v>
      </c>
      <c r="C12" s="472">
        <v>0</v>
      </c>
      <c r="D12" s="472">
        <f>+D13+D16+D19+D26</f>
        <v>3982223700</v>
      </c>
      <c r="E12" s="472"/>
      <c r="F12" s="472">
        <f>F13+F16+F19+F26</f>
        <v>3982223700</v>
      </c>
      <c r="G12" s="472">
        <f>G13+G16+G19+G26</f>
        <v>0</v>
      </c>
      <c r="H12" s="472">
        <f>H13+H16+H19+H26</f>
        <v>0</v>
      </c>
      <c r="I12" s="473"/>
      <c r="J12" s="464" t="s">
        <v>334</v>
      </c>
    </row>
    <row r="13" spans="1:10" ht="29.25" customHeight="1" x14ac:dyDescent="0.35">
      <c r="A13" s="474">
        <v>1</v>
      </c>
      <c r="B13" s="475" t="s">
        <v>335</v>
      </c>
      <c r="C13" s="473">
        <v>0</v>
      </c>
      <c r="D13" s="473">
        <v>0</v>
      </c>
      <c r="E13" s="473"/>
      <c r="F13" s="473"/>
      <c r="G13" s="473">
        <f>C13-E13</f>
        <v>0</v>
      </c>
      <c r="H13" s="473">
        <f>D13-F13</f>
        <v>0</v>
      </c>
      <c r="I13" s="473"/>
    </row>
    <row r="14" spans="1:10" ht="29.25" customHeight="1" x14ac:dyDescent="0.35">
      <c r="A14" s="474"/>
      <c r="B14" s="476" t="s">
        <v>639</v>
      </c>
      <c r="C14" s="473">
        <v>0</v>
      </c>
      <c r="D14" s="473">
        <v>0</v>
      </c>
      <c r="E14" s="473"/>
      <c r="F14" s="473"/>
      <c r="G14" s="473">
        <f t="shared" ref="G14:H45" si="0">C14-E14</f>
        <v>0</v>
      </c>
      <c r="H14" s="473">
        <f t="shared" si="0"/>
        <v>0</v>
      </c>
      <c r="I14" s="473"/>
    </row>
    <row r="15" spans="1:10" ht="29.25" customHeight="1" x14ac:dyDescent="0.35">
      <c r="A15" s="474"/>
      <c r="B15" s="475" t="s">
        <v>336</v>
      </c>
      <c r="C15" s="473">
        <v>0</v>
      </c>
      <c r="D15" s="473">
        <v>0</v>
      </c>
      <c r="E15" s="473"/>
      <c r="F15" s="473"/>
      <c r="G15" s="473">
        <f t="shared" si="0"/>
        <v>0</v>
      </c>
      <c r="H15" s="473">
        <f t="shared" si="0"/>
        <v>0</v>
      </c>
      <c r="I15" s="473"/>
    </row>
    <row r="16" spans="1:10" ht="29.25" customHeight="1" x14ac:dyDescent="0.35">
      <c r="A16" s="474">
        <v>2</v>
      </c>
      <c r="B16" s="475" t="s">
        <v>337</v>
      </c>
      <c r="C16" s="473">
        <v>0</v>
      </c>
      <c r="D16" s="473">
        <f>D17</f>
        <v>3859335000</v>
      </c>
      <c r="E16" s="473"/>
      <c r="F16" s="473">
        <f>F17</f>
        <v>3859335000</v>
      </c>
      <c r="G16" s="473">
        <f t="shared" si="0"/>
        <v>0</v>
      </c>
      <c r="H16" s="473">
        <f t="shared" si="0"/>
        <v>0</v>
      </c>
      <c r="I16" s="473"/>
    </row>
    <row r="17" spans="1:9" s="479" customFormat="1" ht="29.25" customHeight="1" x14ac:dyDescent="0.35">
      <c r="A17" s="477"/>
      <c r="B17" s="476" t="s">
        <v>352</v>
      </c>
      <c r="C17" s="478">
        <v>0</v>
      </c>
      <c r="D17" s="478">
        <v>3859335000</v>
      </c>
      <c r="E17" s="478"/>
      <c r="F17" s="478">
        <v>3859335000</v>
      </c>
      <c r="G17" s="478">
        <f t="shared" si="0"/>
        <v>0</v>
      </c>
      <c r="H17" s="478">
        <f t="shared" si="0"/>
        <v>0</v>
      </c>
      <c r="I17" s="478"/>
    </row>
    <row r="18" spans="1:9" ht="29.25" customHeight="1" x14ac:dyDescent="0.35">
      <c r="A18" s="474"/>
      <c r="B18" s="476" t="s">
        <v>338</v>
      </c>
      <c r="C18" s="473">
        <v>0</v>
      </c>
      <c r="D18" s="473">
        <v>0</v>
      </c>
      <c r="E18" s="473"/>
      <c r="F18" s="473"/>
      <c r="G18" s="473">
        <f t="shared" si="0"/>
        <v>0</v>
      </c>
      <c r="H18" s="473">
        <f t="shared" si="0"/>
        <v>0</v>
      </c>
      <c r="I18" s="473"/>
    </row>
    <row r="19" spans="1:9" ht="29.25" customHeight="1" x14ac:dyDescent="0.35">
      <c r="A19" s="474">
        <v>3</v>
      </c>
      <c r="B19" s="475" t="s">
        <v>339</v>
      </c>
      <c r="C19" s="473">
        <v>0</v>
      </c>
      <c r="D19" s="473">
        <f>+D20+D23</f>
        <v>122888700</v>
      </c>
      <c r="E19" s="473"/>
      <c r="F19" s="473">
        <f>F20+F23</f>
        <v>122888700</v>
      </c>
      <c r="G19" s="473">
        <f t="shared" si="0"/>
        <v>0</v>
      </c>
      <c r="H19" s="473">
        <f t="shared" si="0"/>
        <v>0</v>
      </c>
      <c r="I19" s="473"/>
    </row>
    <row r="20" spans="1:9" ht="29.25" customHeight="1" x14ac:dyDescent="0.35">
      <c r="A20" s="474" t="s">
        <v>340</v>
      </c>
      <c r="B20" s="475" t="s">
        <v>341</v>
      </c>
      <c r="C20" s="473">
        <v>0</v>
      </c>
      <c r="D20" s="473">
        <f>+D21+D22</f>
        <v>122888700</v>
      </c>
      <c r="E20" s="473"/>
      <c r="F20" s="473">
        <f>+F21+F22</f>
        <v>122888700</v>
      </c>
      <c r="G20" s="473">
        <f t="shared" si="0"/>
        <v>0</v>
      </c>
      <c r="H20" s="473">
        <f t="shared" si="0"/>
        <v>0</v>
      </c>
      <c r="I20" s="473"/>
    </row>
    <row r="21" spans="1:9" s="479" customFormat="1" ht="29.25" customHeight="1" x14ac:dyDescent="0.35">
      <c r="A21" s="477"/>
      <c r="B21" s="476" t="s">
        <v>342</v>
      </c>
      <c r="C21" s="478">
        <v>0</v>
      </c>
      <c r="D21" s="478">
        <v>0</v>
      </c>
      <c r="E21" s="478"/>
      <c r="F21" s="478"/>
      <c r="G21" s="473">
        <f t="shared" si="0"/>
        <v>0</v>
      </c>
      <c r="H21" s="473">
        <f t="shared" si="0"/>
        <v>0</v>
      </c>
      <c r="I21" s="478"/>
    </row>
    <row r="22" spans="1:9" s="479" customFormat="1" ht="29.25" customHeight="1" x14ac:dyDescent="0.35">
      <c r="A22" s="477"/>
      <c r="B22" s="476" t="s">
        <v>343</v>
      </c>
      <c r="C22" s="478">
        <v>0</v>
      </c>
      <c r="D22" s="478">
        <v>122888700</v>
      </c>
      <c r="E22" s="478"/>
      <c r="F22" s="478">
        <v>122888700</v>
      </c>
      <c r="G22" s="473">
        <f t="shared" si="0"/>
        <v>0</v>
      </c>
      <c r="H22" s="478">
        <f t="shared" si="0"/>
        <v>0</v>
      </c>
      <c r="I22" s="478"/>
    </row>
    <row r="23" spans="1:9" ht="29.25" customHeight="1" x14ac:dyDescent="0.35">
      <c r="A23" s="474" t="s">
        <v>344</v>
      </c>
      <c r="B23" s="475" t="s">
        <v>345</v>
      </c>
      <c r="C23" s="473">
        <v>0</v>
      </c>
      <c r="D23" s="473">
        <f>+D24+D25</f>
        <v>0</v>
      </c>
      <c r="E23" s="473"/>
      <c r="F23" s="473">
        <f>SUM(F24:F25)</f>
        <v>0</v>
      </c>
      <c r="G23" s="473">
        <f t="shared" si="0"/>
        <v>0</v>
      </c>
      <c r="H23" s="473">
        <f t="shared" si="0"/>
        <v>0</v>
      </c>
      <c r="I23" s="473"/>
    </row>
    <row r="24" spans="1:9" s="479" customFormat="1" ht="29.25" customHeight="1" x14ac:dyDescent="0.35">
      <c r="A24" s="477"/>
      <c r="B24" s="476" t="s">
        <v>342</v>
      </c>
      <c r="C24" s="478">
        <v>0</v>
      </c>
      <c r="D24" s="478">
        <v>0</v>
      </c>
      <c r="E24" s="478"/>
      <c r="F24" s="478"/>
      <c r="G24" s="473">
        <f t="shared" si="0"/>
        <v>0</v>
      </c>
      <c r="H24" s="473">
        <f t="shared" si="0"/>
        <v>0</v>
      </c>
      <c r="I24" s="478"/>
    </row>
    <row r="25" spans="1:9" s="479" customFormat="1" ht="29.25" customHeight="1" x14ac:dyDescent="0.35">
      <c r="A25" s="477"/>
      <c r="B25" s="476" t="s">
        <v>346</v>
      </c>
      <c r="C25" s="478">
        <v>0</v>
      </c>
      <c r="D25" s="478"/>
      <c r="E25" s="478"/>
      <c r="F25" s="478"/>
      <c r="G25" s="473">
        <f t="shared" si="0"/>
        <v>0</v>
      </c>
      <c r="H25" s="473">
        <f t="shared" si="0"/>
        <v>0</v>
      </c>
      <c r="I25" s="478"/>
    </row>
    <row r="26" spans="1:9" ht="29.25" customHeight="1" x14ac:dyDescent="0.35">
      <c r="A26" s="474">
        <v>4</v>
      </c>
      <c r="B26" s="475" t="s">
        <v>347</v>
      </c>
      <c r="C26" s="473">
        <v>0</v>
      </c>
      <c r="D26" s="473">
        <v>0</v>
      </c>
      <c r="E26" s="473"/>
      <c r="F26" s="473"/>
      <c r="G26" s="473">
        <f t="shared" si="0"/>
        <v>0</v>
      </c>
      <c r="H26" s="473">
        <f t="shared" si="0"/>
        <v>0</v>
      </c>
      <c r="I26" s="473"/>
    </row>
    <row r="27" spans="1:9" ht="29.25" customHeight="1" x14ac:dyDescent="0.35">
      <c r="A27" s="474"/>
      <c r="B27" s="476" t="s">
        <v>342</v>
      </c>
      <c r="C27" s="473">
        <v>0</v>
      </c>
      <c r="D27" s="473">
        <v>0</v>
      </c>
      <c r="E27" s="473"/>
      <c r="F27" s="473"/>
      <c r="G27" s="473">
        <f t="shared" si="0"/>
        <v>0</v>
      </c>
      <c r="H27" s="473">
        <f t="shared" si="0"/>
        <v>0</v>
      </c>
      <c r="I27" s="473"/>
    </row>
    <row r="28" spans="1:9" ht="29.25" customHeight="1" x14ac:dyDescent="0.35">
      <c r="A28" s="474"/>
      <c r="B28" s="476" t="s">
        <v>348</v>
      </c>
      <c r="C28" s="473">
        <v>0</v>
      </c>
      <c r="D28" s="473">
        <v>0</v>
      </c>
      <c r="E28" s="473"/>
      <c r="F28" s="473"/>
      <c r="G28" s="473">
        <f t="shared" si="0"/>
        <v>0</v>
      </c>
      <c r="H28" s="473">
        <f t="shared" si="0"/>
        <v>0</v>
      </c>
      <c r="I28" s="473"/>
    </row>
    <row r="29" spans="1:9" s="480" customFormat="1" ht="29.25" customHeight="1" x14ac:dyDescent="0.35">
      <c r="A29" s="470" t="s">
        <v>125</v>
      </c>
      <c r="B29" s="471" t="s">
        <v>349</v>
      </c>
      <c r="C29" s="472">
        <f>C33</f>
        <v>445724080</v>
      </c>
      <c r="D29" s="472">
        <f t="shared" ref="D29:I29" si="1">+D30+D33+D36+D37+D43+D40</f>
        <v>0</v>
      </c>
      <c r="E29" s="472">
        <f t="shared" si="1"/>
        <v>445724080</v>
      </c>
      <c r="F29" s="472">
        <f t="shared" si="1"/>
        <v>0</v>
      </c>
      <c r="G29" s="472">
        <f t="shared" si="1"/>
        <v>0</v>
      </c>
      <c r="H29" s="472">
        <f t="shared" si="1"/>
        <v>0</v>
      </c>
      <c r="I29" s="472">
        <f t="shared" si="1"/>
        <v>0</v>
      </c>
    </row>
    <row r="30" spans="1:9" ht="29.25" customHeight="1" x14ac:dyDescent="0.35">
      <c r="A30" s="474">
        <v>1</v>
      </c>
      <c r="B30" s="475" t="s">
        <v>350</v>
      </c>
      <c r="C30" s="473"/>
      <c r="D30" s="473">
        <f>+D31+D32</f>
        <v>0</v>
      </c>
      <c r="E30" s="473"/>
      <c r="F30" s="473">
        <f>F32</f>
        <v>0</v>
      </c>
      <c r="G30" s="473"/>
      <c r="H30" s="473">
        <f t="shared" si="0"/>
        <v>0</v>
      </c>
      <c r="I30" s="473"/>
    </row>
    <row r="31" spans="1:9" ht="29.25" customHeight="1" x14ac:dyDescent="0.35">
      <c r="A31" s="474"/>
      <c r="B31" s="476" t="s">
        <v>351</v>
      </c>
      <c r="C31" s="478"/>
      <c r="D31" s="478">
        <v>0</v>
      </c>
      <c r="E31" s="478"/>
      <c r="F31" s="473"/>
      <c r="G31" s="473"/>
      <c r="H31" s="473">
        <f t="shared" si="0"/>
        <v>0</v>
      </c>
      <c r="I31" s="473"/>
    </row>
    <row r="32" spans="1:9" ht="29.25" customHeight="1" x14ac:dyDescent="0.35">
      <c r="A32" s="474"/>
      <c r="B32" s="476" t="s">
        <v>231</v>
      </c>
      <c r="C32" s="478"/>
      <c r="D32" s="478"/>
      <c r="E32" s="478"/>
      <c r="F32" s="473"/>
      <c r="G32" s="473"/>
      <c r="H32" s="473">
        <f t="shared" si="0"/>
        <v>0</v>
      </c>
      <c r="I32" s="473"/>
    </row>
    <row r="33" spans="1:10" ht="29.25" customHeight="1" x14ac:dyDescent="0.35">
      <c r="A33" s="474">
        <v>2</v>
      </c>
      <c r="B33" s="475" t="s">
        <v>337</v>
      </c>
      <c r="C33" s="473">
        <f>C34</f>
        <v>445724080</v>
      </c>
      <c r="D33" s="473">
        <f>+D34+D35</f>
        <v>0</v>
      </c>
      <c r="E33" s="473">
        <f>+E34+E35</f>
        <v>445724080</v>
      </c>
      <c r="F33" s="473">
        <f>+F34+F35</f>
        <v>0</v>
      </c>
      <c r="G33" s="473">
        <f t="shared" si="0"/>
        <v>0</v>
      </c>
      <c r="H33" s="473">
        <f>D33-F33</f>
        <v>0</v>
      </c>
      <c r="I33" s="473"/>
    </row>
    <row r="34" spans="1:10" s="479" customFormat="1" ht="29.25" customHeight="1" x14ac:dyDescent="0.35">
      <c r="A34" s="477"/>
      <c r="B34" s="476" t="s">
        <v>352</v>
      </c>
      <c r="C34" s="478">
        <v>445724080</v>
      </c>
      <c r="D34" s="478">
        <v>0</v>
      </c>
      <c r="E34" s="478">
        <v>445724080</v>
      </c>
      <c r="F34" s="478">
        <v>0</v>
      </c>
      <c r="G34" s="478">
        <f t="shared" si="0"/>
        <v>0</v>
      </c>
      <c r="H34" s="478">
        <f t="shared" si="0"/>
        <v>0</v>
      </c>
      <c r="I34" s="478"/>
      <c r="J34" s="479" t="s">
        <v>630</v>
      </c>
    </row>
    <row r="35" spans="1:10" s="479" customFormat="1" ht="29.25" customHeight="1" x14ac:dyDescent="0.35">
      <c r="A35" s="477"/>
      <c r="B35" s="476" t="s">
        <v>353</v>
      </c>
      <c r="C35" s="478">
        <v>0</v>
      </c>
      <c r="D35" s="478">
        <v>0</v>
      </c>
      <c r="E35" s="478"/>
      <c r="F35" s="478"/>
      <c r="G35" s="473">
        <f t="shared" si="0"/>
        <v>0</v>
      </c>
      <c r="H35" s="473">
        <f t="shared" si="0"/>
        <v>0</v>
      </c>
      <c r="I35" s="478"/>
    </row>
    <row r="36" spans="1:10" ht="29.25" customHeight="1" x14ac:dyDescent="0.35">
      <c r="A36" s="474">
        <v>3</v>
      </c>
      <c r="B36" s="475" t="s">
        <v>354</v>
      </c>
      <c r="C36" s="473">
        <v>0</v>
      </c>
      <c r="D36" s="473">
        <v>0</v>
      </c>
      <c r="E36" s="473"/>
      <c r="F36" s="473"/>
      <c r="G36" s="473">
        <f t="shared" si="0"/>
        <v>0</v>
      </c>
      <c r="H36" s="473">
        <f t="shared" si="0"/>
        <v>0</v>
      </c>
      <c r="I36" s="473"/>
    </row>
    <row r="37" spans="1:10" ht="29.25" customHeight="1" x14ac:dyDescent="0.35">
      <c r="A37" s="474" t="s">
        <v>340</v>
      </c>
      <c r="B37" s="475" t="s">
        <v>341</v>
      </c>
      <c r="C37" s="473">
        <v>0</v>
      </c>
      <c r="D37" s="473">
        <f>+D39</f>
        <v>0</v>
      </c>
      <c r="E37" s="473"/>
      <c r="F37" s="473">
        <f>+F39</f>
        <v>0</v>
      </c>
      <c r="G37" s="473">
        <f t="shared" si="0"/>
        <v>0</v>
      </c>
      <c r="H37" s="473">
        <f t="shared" si="0"/>
        <v>0</v>
      </c>
      <c r="I37" s="473"/>
    </row>
    <row r="38" spans="1:10" ht="29.25" customHeight="1" x14ac:dyDescent="0.35">
      <c r="A38" s="474"/>
      <c r="B38" s="476" t="s">
        <v>342</v>
      </c>
      <c r="C38" s="473">
        <v>0</v>
      </c>
      <c r="D38" s="473">
        <v>0</v>
      </c>
      <c r="E38" s="473"/>
      <c r="F38" s="473"/>
      <c r="G38" s="473">
        <f t="shared" si="0"/>
        <v>0</v>
      </c>
      <c r="H38" s="473">
        <f t="shared" si="0"/>
        <v>0</v>
      </c>
      <c r="I38" s="473"/>
    </row>
    <row r="39" spans="1:10" ht="29.25" customHeight="1" x14ac:dyDescent="0.35">
      <c r="A39" s="474"/>
      <c r="B39" s="476" t="s">
        <v>343</v>
      </c>
      <c r="C39" s="473">
        <v>0</v>
      </c>
      <c r="D39" s="473"/>
      <c r="E39" s="473"/>
      <c r="F39" s="473"/>
      <c r="G39" s="473">
        <f t="shared" si="0"/>
        <v>0</v>
      </c>
      <c r="H39" s="473">
        <f t="shared" si="0"/>
        <v>0</v>
      </c>
      <c r="I39" s="473"/>
    </row>
    <row r="40" spans="1:10" ht="29.25" customHeight="1" x14ac:dyDescent="0.35">
      <c r="A40" s="474" t="s">
        <v>344</v>
      </c>
      <c r="B40" s="475" t="s">
        <v>355</v>
      </c>
      <c r="C40" s="473">
        <f>C41+C42</f>
        <v>0</v>
      </c>
      <c r="D40" s="473">
        <f t="shared" ref="D40:I40" si="2">D41+D42</f>
        <v>0</v>
      </c>
      <c r="E40" s="473">
        <f t="shared" si="2"/>
        <v>0</v>
      </c>
      <c r="F40" s="473">
        <f t="shared" si="2"/>
        <v>0</v>
      </c>
      <c r="G40" s="473">
        <f t="shared" si="2"/>
        <v>0</v>
      </c>
      <c r="H40" s="473">
        <f t="shared" si="2"/>
        <v>0</v>
      </c>
      <c r="I40" s="473">
        <f t="shared" si="2"/>
        <v>0</v>
      </c>
    </row>
    <row r="41" spans="1:10" s="479" customFormat="1" ht="29.25" customHeight="1" x14ac:dyDescent="0.35">
      <c r="A41" s="477"/>
      <c r="B41" s="476" t="s">
        <v>342</v>
      </c>
      <c r="C41" s="478">
        <v>0</v>
      </c>
      <c r="D41" s="478">
        <v>0</v>
      </c>
      <c r="E41" s="478"/>
      <c r="F41" s="478"/>
      <c r="G41" s="473">
        <f t="shared" si="0"/>
        <v>0</v>
      </c>
      <c r="H41" s="473">
        <f t="shared" si="0"/>
        <v>0</v>
      </c>
      <c r="I41" s="478"/>
    </row>
    <row r="42" spans="1:10" ht="29.25" customHeight="1" x14ac:dyDescent="0.35">
      <c r="A42" s="474"/>
      <c r="B42" s="476" t="s">
        <v>348</v>
      </c>
      <c r="C42" s="473">
        <v>0</v>
      </c>
      <c r="D42" s="478"/>
      <c r="E42" s="478">
        <v>0</v>
      </c>
      <c r="F42" s="478">
        <f>D42</f>
        <v>0</v>
      </c>
      <c r="G42" s="473">
        <f t="shared" si="0"/>
        <v>0</v>
      </c>
      <c r="H42" s="473">
        <f t="shared" si="0"/>
        <v>0</v>
      </c>
      <c r="I42" s="473"/>
    </row>
    <row r="43" spans="1:10" ht="29.25" customHeight="1" x14ac:dyDescent="0.35">
      <c r="A43" s="474">
        <v>4</v>
      </c>
      <c r="B43" s="475" t="s">
        <v>356</v>
      </c>
      <c r="C43" s="473">
        <v>0</v>
      </c>
      <c r="D43" s="473">
        <v>0</v>
      </c>
      <c r="E43" s="473"/>
      <c r="F43" s="473"/>
      <c r="G43" s="473">
        <f t="shared" si="0"/>
        <v>0</v>
      </c>
      <c r="H43" s="473">
        <f t="shared" si="0"/>
        <v>0</v>
      </c>
      <c r="I43" s="473"/>
    </row>
    <row r="44" spans="1:10" ht="29.25" customHeight="1" x14ac:dyDescent="0.35">
      <c r="A44" s="474"/>
      <c r="B44" s="476" t="s">
        <v>342</v>
      </c>
      <c r="C44" s="473">
        <v>0</v>
      </c>
      <c r="D44" s="473">
        <v>0</v>
      </c>
      <c r="E44" s="473"/>
      <c r="F44" s="473"/>
      <c r="G44" s="473">
        <f t="shared" si="0"/>
        <v>0</v>
      </c>
      <c r="H44" s="473">
        <f t="shared" si="0"/>
        <v>0</v>
      </c>
      <c r="I44" s="473"/>
    </row>
    <row r="45" spans="1:10" ht="29.25" customHeight="1" x14ac:dyDescent="0.35">
      <c r="A45" s="474"/>
      <c r="B45" s="476" t="s">
        <v>348</v>
      </c>
      <c r="C45" s="473">
        <v>0</v>
      </c>
      <c r="D45" s="473">
        <v>0</v>
      </c>
      <c r="E45" s="473"/>
      <c r="F45" s="473"/>
      <c r="G45" s="473">
        <f t="shared" si="0"/>
        <v>0</v>
      </c>
      <c r="H45" s="473">
        <f t="shared" si="0"/>
        <v>0</v>
      </c>
      <c r="I45" s="473"/>
    </row>
    <row r="46" spans="1:10" ht="29.25" customHeight="1" x14ac:dyDescent="0.35">
      <c r="A46" s="470" t="s">
        <v>143</v>
      </c>
      <c r="B46" s="471" t="s">
        <v>357</v>
      </c>
      <c r="C46" s="472">
        <f t="shared" ref="C46:H46" si="3">C47</f>
        <v>0</v>
      </c>
      <c r="D46" s="472">
        <f t="shared" si="3"/>
        <v>0</v>
      </c>
      <c r="E46" s="472">
        <f t="shared" si="3"/>
        <v>0</v>
      </c>
      <c r="F46" s="472">
        <f t="shared" si="3"/>
        <v>0</v>
      </c>
      <c r="G46" s="472">
        <f t="shared" si="3"/>
        <v>0</v>
      </c>
      <c r="H46" s="472">
        <f t="shared" si="3"/>
        <v>0</v>
      </c>
      <c r="I46" s="472"/>
    </row>
    <row r="47" spans="1:10" s="480" customFormat="1" ht="29.25" customHeight="1" x14ac:dyDescent="0.35">
      <c r="A47" s="470">
        <v>1</v>
      </c>
      <c r="B47" s="471" t="s">
        <v>358</v>
      </c>
      <c r="C47" s="472">
        <f t="shared" ref="C47:H47" si="4">C48+C49</f>
        <v>0</v>
      </c>
      <c r="D47" s="472">
        <f t="shared" si="4"/>
        <v>0</v>
      </c>
      <c r="E47" s="472">
        <f t="shared" si="4"/>
        <v>0</v>
      </c>
      <c r="F47" s="472">
        <f t="shared" si="4"/>
        <v>0</v>
      </c>
      <c r="G47" s="472">
        <f t="shared" si="4"/>
        <v>0</v>
      </c>
      <c r="H47" s="472">
        <f t="shared" si="4"/>
        <v>0</v>
      </c>
      <c r="I47" s="472"/>
    </row>
    <row r="48" spans="1:10" s="479" customFormat="1" ht="29.25" customHeight="1" x14ac:dyDescent="0.35">
      <c r="A48" s="481"/>
      <c r="B48" s="476" t="s">
        <v>351</v>
      </c>
      <c r="C48" s="478">
        <v>0</v>
      </c>
      <c r="D48" s="478">
        <v>0</v>
      </c>
      <c r="E48" s="478">
        <v>0</v>
      </c>
      <c r="F48" s="478">
        <v>0</v>
      </c>
      <c r="G48" s="478">
        <v>0</v>
      </c>
      <c r="H48" s="478">
        <v>0</v>
      </c>
      <c r="I48" s="478"/>
    </row>
    <row r="49" spans="1:10" s="479" customFormat="1" ht="29.25" customHeight="1" x14ac:dyDescent="0.35">
      <c r="A49" s="477"/>
      <c r="B49" s="476" t="s">
        <v>231</v>
      </c>
      <c r="C49" s="478">
        <v>0</v>
      </c>
      <c r="D49" s="478">
        <v>0</v>
      </c>
      <c r="E49" s="478">
        <v>0</v>
      </c>
      <c r="F49" s="478">
        <f>D49</f>
        <v>0</v>
      </c>
      <c r="G49" s="478">
        <v>0</v>
      </c>
      <c r="H49" s="478">
        <v>0</v>
      </c>
      <c r="I49" s="478"/>
    </row>
    <row r="51" spans="1:10" ht="19.5" customHeight="1" x14ac:dyDescent="0.35">
      <c r="E51" s="1062" t="e">
        <f>+'TT342- Biểu 68-ok'!D33</f>
        <v>#REF!</v>
      </c>
      <c r="F51" s="1062"/>
      <c r="G51" s="1062"/>
      <c r="H51" s="1062"/>
      <c r="I51" s="1062"/>
      <c r="J51" s="482"/>
    </row>
    <row r="52" spans="1:10" ht="19.5" customHeight="1" x14ac:dyDescent="0.35">
      <c r="E52" s="1063" t="s">
        <v>41</v>
      </c>
      <c r="F52" s="1063"/>
      <c r="G52" s="1063"/>
      <c r="H52" s="1063"/>
      <c r="I52" s="1063"/>
      <c r="J52" s="484"/>
    </row>
    <row r="53" spans="1:10" ht="19.5" customHeight="1" x14ac:dyDescent="0.35">
      <c r="E53" s="1063" t="s">
        <v>43</v>
      </c>
      <c r="F53" s="1063"/>
      <c r="G53" s="1063"/>
      <c r="H53" s="1063"/>
      <c r="I53" s="1063"/>
      <c r="J53" s="484"/>
    </row>
    <row r="54" spans="1:10" ht="19" x14ac:dyDescent="0.4">
      <c r="E54" s="485"/>
      <c r="F54" s="486"/>
      <c r="G54" s="486"/>
      <c r="H54" s="486"/>
      <c r="I54" s="486"/>
      <c r="J54" s="487"/>
    </row>
    <row r="55" spans="1:10" ht="19" x14ac:dyDescent="0.4">
      <c r="E55" s="485"/>
      <c r="F55" s="486"/>
      <c r="G55" s="486"/>
      <c r="H55" s="486"/>
      <c r="I55" s="486"/>
      <c r="J55" s="487"/>
    </row>
    <row r="56" spans="1:10" ht="19" x14ac:dyDescent="0.4">
      <c r="E56" s="485"/>
      <c r="F56" s="486"/>
      <c r="G56" s="486"/>
      <c r="H56" s="486"/>
      <c r="I56" s="486"/>
      <c r="J56" s="487"/>
    </row>
    <row r="57" spans="1:10" ht="19" x14ac:dyDescent="0.4">
      <c r="E57" s="485"/>
      <c r="F57" s="486"/>
      <c r="G57" s="486"/>
      <c r="H57" s="486"/>
      <c r="I57" s="486"/>
      <c r="J57" s="487"/>
    </row>
    <row r="58" spans="1:10" ht="19" x14ac:dyDescent="0.35">
      <c r="E58" s="485"/>
      <c r="F58" s="483"/>
      <c r="G58" s="488"/>
      <c r="H58" s="488"/>
      <c r="I58" s="488"/>
      <c r="J58" s="489"/>
    </row>
    <row r="59" spans="1:10" ht="19" x14ac:dyDescent="0.35">
      <c r="E59" s="485"/>
      <c r="F59" s="483"/>
      <c r="G59" s="490"/>
      <c r="H59" s="488"/>
      <c r="I59" s="491"/>
      <c r="J59" s="492"/>
    </row>
    <row r="60" spans="1:10" ht="19" x14ac:dyDescent="0.4">
      <c r="E60" s="1064" t="s">
        <v>46</v>
      </c>
      <c r="F60" s="1064"/>
      <c r="G60" s="1064"/>
      <c r="H60" s="1064"/>
      <c r="I60" s="1064"/>
      <c r="J60" s="493"/>
    </row>
  </sheetData>
  <mergeCells count="20">
    <mergeCell ref="A4:C4"/>
    <mergeCell ref="A1:C1"/>
    <mergeCell ref="H1:I1"/>
    <mergeCell ref="A2:C2"/>
    <mergeCell ref="A3:C3"/>
    <mergeCell ref="H3:I3"/>
    <mergeCell ref="E51:I51"/>
    <mergeCell ref="E52:I52"/>
    <mergeCell ref="E53:I53"/>
    <mergeCell ref="E60:I60"/>
    <mergeCell ref="A6:I6"/>
    <mergeCell ref="A7:I7"/>
    <mergeCell ref="A8:I8"/>
    <mergeCell ref="G9:I9"/>
    <mergeCell ref="A10:A11"/>
    <mergeCell ref="B10:B11"/>
    <mergeCell ref="C10:D10"/>
    <mergeCell ref="E10:F10"/>
    <mergeCell ref="G10:H10"/>
    <mergeCell ref="I10:I11"/>
  </mergeCells>
  <pageMargins left="0.7" right="0.5" top="0.54" bottom="0.49" header="0.3" footer="0.3"/>
  <pageSetup paperSize="9"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B12" sqref="B12"/>
    </sheetView>
  </sheetViews>
  <sheetFormatPr defaultColWidth="9.1796875" defaultRowHeight="15.5" x14ac:dyDescent="0.35"/>
  <cols>
    <col min="1" max="1" width="4.26953125" style="244" customWidth="1"/>
    <col min="2" max="2" width="43.7265625" style="246" customWidth="1"/>
    <col min="3" max="3" width="16.54296875" style="244" bestFit="1" customWidth="1"/>
    <col min="4" max="4" width="18" style="244" customWidth="1"/>
    <col min="5" max="5" width="17.54296875" style="244" customWidth="1"/>
    <col min="6" max="6" width="14.453125" style="244" customWidth="1"/>
    <col min="7" max="7" width="6.81640625" style="244" customWidth="1"/>
    <col min="8" max="8" width="20.54296875" style="244" customWidth="1"/>
    <col min="9" max="14" width="9.1796875" style="244"/>
    <col min="15" max="256" width="9.1796875" style="245"/>
    <col min="257" max="257" width="4.26953125" style="245" customWidth="1"/>
    <col min="258" max="258" width="43.7265625" style="245" customWidth="1"/>
    <col min="259" max="259" width="16.54296875" style="245" bestFit="1" customWidth="1"/>
    <col min="260" max="260" width="18" style="245" customWidth="1"/>
    <col min="261" max="261" width="17.54296875" style="245" customWidth="1"/>
    <col min="262" max="262" width="11.54296875" style="245" customWidth="1"/>
    <col min="263" max="263" width="6.81640625" style="245" customWidth="1"/>
    <col min="264" max="264" width="20.54296875" style="245" customWidth="1"/>
    <col min="265" max="512" width="9.1796875" style="245"/>
    <col min="513" max="513" width="4.26953125" style="245" customWidth="1"/>
    <col min="514" max="514" width="43.7265625" style="245" customWidth="1"/>
    <col min="515" max="515" width="16.54296875" style="245" bestFit="1" customWidth="1"/>
    <col min="516" max="516" width="18" style="245" customWidth="1"/>
    <col min="517" max="517" width="17.54296875" style="245" customWidth="1"/>
    <col min="518" max="518" width="11.54296875" style="245" customWidth="1"/>
    <col min="519" max="519" width="6.81640625" style="245" customWidth="1"/>
    <col min="520" max="520" width="20.54296875" style="245" customWidth="1"/>
    <col min="521" max="768" width="9.1796875" style="245"/>
    <col min="769" max="769" width="4.26953125" style="245" customWidth="1"/>
    <col min="770" max="770" width="43.7265625" style="245" customWidth="1"/>
    <col min="771" max="771" width="16.54296875" style="245" bestFit="1" customWidth="1"/>
    <col min="772" max="772" width="18" style="245" customWidth="1"/>
    <col min="773" max="773" width="17.54296875" style="245" customWidth="1"/>
    <col min="774" max="774" width="11.54296875" style="245" customWidth="1"/>
    <col min="775" max="775" width="6.81640625" style="245" customWidth="1"/>
    <col min="776" max="776" width="20.54296875" style="245" customWidth="1"/>
    <col min="777" max="1024" width="9.1796875" style="245"/>
    <col min="1025" max="1025" width="4.26953125" style="245" customWidth="1"/>
    <col min="1026" max="1026" width="43.7265625" style="245" customWidth="1"/>
    <col min="1027" max="1027" width="16.54296875" style="245" bestFit="1" customWidth="1"/>
    <col min="1028" max="1028" width="18" style="245" customWidth="1"/>
    <col min="1029" max="1029" width="17.54296875" style="245" customWidth="1"/>
    <col min="1030" max="1030" width="11.54296875" style="245" customWidth="1"/>
    <col min="1031" max="1031" width="6.81640625" style="245" customWidth="1"/>
    <col min="1032" max="1032" width="20.54296875" style="245" customWidth="1"/>
    <col min="1033" max="1280" width="9.1796875" style="245"/>
    <col min="1281" max="1281" width="4.26953125" style="245" customWidth="1"/>
    <col min="1282" max="1282" width="43.7265625" style="245" customWidth="1"/>
    <col min="1283" max="1283" width="16.54296875" style="245" bestFit="1" customWidth="1"/>
    <col min="1284" max="1284" width="18" style="245" customWidth="1"/>
    <col min="1285" max="1285" width="17.54296875" style="245" customWidth="1"/>
    <col min="1286" max="1286" width="11.54296875" style="245" customWidth="1"/>
    <col min="1287" max="1287" width="6.81640625" style="245" customWidth="1"/>
    <col min="1288" max="1288" width="20.54296875" style="245" customWidth="1"/>
    <col min="1289" max="1536" width="9.1796875" style="245"/>
    <col min="1537" max="1537" width="4.26953125" style="245" customWidth="1"/>
    <col min="1538" max="1538" width="43.7265625" style="245" customWidth="1"/>
    <col min="1539" max="1539" width="16.54296875" style="245" bestFit="1" customWidth="1"/>
    <col min="1540" max="1540" width="18" style="245" customWidth="1"/>
    <col min="1541" max="1541" width="17.54296875" style="245" customWidth="1"/>
    <col min="1542" max="1542" width="11.54296875" style="245" customWidth="1"/>
    <col min="1543" max="1543" width="6.81640625" style="245" customWidth="1"/>
    <col min="1544" max="1544" width="20.54296875" style="245" customWidth="1"/>
    <col min="1545" max="1792" width="9.1796875" style="245"/>
    <col min="1793" max="1793" width="4.26953125" style="245" customWidth="1"/>
    <col min="1794" max="1794" width="43.7265625" style="245" customWidth="1"/>
    <col min="1795" max="1795" width="16.54296875" style="245" bestFit="1" customWidth="1"/>
    <col min="1796" max="1796" width="18" style="245" customWidth="1"/>
    <col min="1797" max="1797" width="17.54296875" style="245" customWidth="1"/>
    <col min="1798" max="1798" width="11.54296875" style="245" customWidth="1"/>
    <col min="1799" max="1799" width="6.81640625" style="245" customWidth="1"/>
    <col min="1800" max="1800" width="20.54296875" style="245" customWidth="1"/>
    <col min="1801" max="2048" width="9.1796875" style="245"/>
    <col min="2049" max="2049" width="4.26953125" style="245" customWidth="1"/>
    <col min="2050" max="2050" width="43.7265625" style="245" customWidth="1"/>
    <col min="2051" max="2051" width="16.54296875" style="245" bestFit="1" customWidth="1"/>
    <col min="2052" max="2052" width="18" style="245" customWidth="1"/>
    <col min="2053" max="2053" width="17.54296875" style="245" customWidth="1"/>
    <col min="2054" max="2054" width="11.54296875" style="245" customWidth="1"/>
    <col min="2055" max="2055" width="6.81640625" style="245" customWidth="1"/>
    <col min="2056" max="2056" width="20.54296875" style="245" customWidth="1"/>
    <col min="2057" max="2304" width="9.1796875" style="245"/>
    <col min="2305" max="2305" width="4.26953125" style="245" customWidth="1"/>
    <col min="2306" max="2306" width="43.7265625" style="245" customWidth="1"/>
    <col min="2307" max="2307" width="16.54296875" style="245" bestFit="1" customWidth="1"/>
    <col min="2308" max="2308" width="18" style="245" customWidth="1"/>
    <col min="2309" max="2309" width="17.54296875" style="245" customWidth="1"/>
    <col min="2310" max="2310" width="11.54296875" style="245" customWidth="1"/>
    <col min="2311" max="2311" width="6.81640625" style="245" customWidth="1"/>
    <col min="2312" max="2312" width="20.54296875" style="245" customWidth="1"/>
    <col min="2313" max="2560" width="9.1796875" style="245"/>
    <col min="2561" max="2561" width="4.26953125" style="245" customWidth="1"/>
    <col min="2562" max="2562" width="43.7265625" style="245" customWidth="1"/>
    <col min="2563" max="2563" width="16.54296875" style="245" bestFit="1" customWidth="1"/>
    <col min="2564" max="2564" width="18" style="245" customWidth="1"/>
    <col min="2565" max="2565" width="17.54296875" style="245" customWidth="1"/>
    <col min="2566" max="2566" width="11.54296875" style="245" customWidth="1"/>
    <col min="2567" max="2567" width="6.81640625" style="245" customWidth="1"/>
    <col min="2568" max="2568" width="20.54296875" style="245" customWidth="1"/>
    <col min="2569" max="2816" width="9.1796875" style="245"/>
    <col min="2817" max="2817" width="4.26953125" style="245" customWidth="1"/>
    <col min="2818" max="2818" width="43.7265625" style="245" customWidth="1"/>
    <col min="2819" max="2819" width="16.54296875" style="245" bestFit="1" customWidth="1"/>
    <col min="2820" max="2820" width="18" style="245" customWidth="1"/>
    <col min="2821" max="2821" width="17.54296875" style="245" customWidth="1"/>
    <col min="2822" max="2822" width="11.54296875" style="245" customWidth="1"/>
    <col min="2823" max="2823" width="6.81640625" style="245" customWidth="1"/>
    <col min="2824" max="2824" width="20.54296875" style="245" customWidth="1"/>
    <col min="2825" max="3072" width="9.1796875" style="245"/>
    <col min="3073" max="3073" width="4.26953125" style="245" customWidth="1"/>
    <col min="3074" max="3074" width="43.7265625" style="245" customWidth="1"/>
    <col min="3075" max="3075" width="16.54296875" style="245" bestFit="1" customWidth="1"/>
    <col min="3076" max="3076" width="18" style="245" customWidth="1"/>
    <col min="3077" max="3077" width="17.54296875" style="245" customWidth="1"/>
    <col min="3078" max="3078" width="11.54296875" style="245" customWidth="1"/>
    <col min="3079" max="3079" width="6.81640625" style="245" customWidth="1"/>
    <col min="3080" max="3080" width="20.54296875" style="245" customWidth="1"/>
    <col min="3081" max="3328" width="9.1796875" style="245"/>
    <col min="3329" max="3329" width="4.26953125" style="245" customWidth="1"/>
    <col min="3330" max="3330" width="43.7265625" style="245" customWidth="1"/>
    <col min="3331" max="3331" width="16.54296875" style="245" bestFit="1" customWidth="1"/>
    <col min="3332" max="3332" width="18" style="245" customWidth="1"/>
    <col min="3333" max="3333" width="17.54296875" style="245" customWidth="1"/>
    <col min="3334" max="3334" width="11.54296875" style="245" customWidth="1"/>
    <col min="3335" max="3335" width="6.81640625" style="245" customWidth="1"/>
    <col min="3336" max="3336" width="20.54296875" style="245" customWidth="1"/>
    <col min="3337" max="3584" width="9.1796875" style="245"/>
    <col min="3585" max="3585" width="4.26953125" style="245" customWidth="1"/>
    <col min="3586" max="3586" width="43.7265625" style="245" customWidth="1"/>
    <col min="3587" max="3587" width="16.54296875" style="245" bestFit="1" customWidth="1"/>
    <col min="3588" max="3588" width="18" style="245" customWidth="1"/>
    <col min="3589" max="3589" width="17.54296875" style="245" customWidth="1"/>
    <col min="3590" max="3590" width="11.54296875" style="245" customWidth="1"/>
    <col min="3591" max="3591" width="6.81640625" style="245" customWidth="1"/>
    <col min="3592" max="3592" width="20.54296875" style="245" customWidth="1"/>
    <col min="3593" max="3840" width="9.1796875" style="245"/>
    <col min="3841" max="3841" width="4.26953125" style="245" customWidth="1"/>
    <col min="3842" max="3842" width="43.7265625" style="245" customWidth="1"/>
    <col min="3843" max="3843" width="16.54296875" style="245" bestFit="1" customWidth="1"/>
    <col min="3844" max="3844" width="18" style="245" customWidth="1"/>
    <col min="3845" max="3845" width="17.54296875" style="245" customWidth="1"/>
    <col min="3846" max="3846" width="11.54296875" style="245" customWidth="1"/>
    <col min="3847" max="3847" width="6.81640625" style="245" customWidth="1"/>
    <col min="3848" max="3848" width="20.54296875" style="245" customWidth="1"/>
    <col min="3849" max="4096" width="9.1796875" style="245"/>
    <col min="4097" max="4097" width="4.26953125" style="245" customWidth="1"/>
    <col min="4098" max="4098" width="43.7265625" style="245" customWidth="1"/>
    <col min="4099" max="4099" width="16.54296875" style="245" bestFit="1" customWidth="1"/>
    <col min="4100" max="4100" width="18" style="245" customWidth="1"/>
    <col min="4101" max="4101" width="17.54296875" style="245" customWidth="1"/>
    <col min="4102" max="4102" width="11.54296875" style="245" customWidth="1"/>
    <col min="4103" max="4103" width="6.81640625" style="245" customWidth="1"/>
    <col min="4104" max="4104" width="20.54296875" style="245" customWidth="1"/>
    <col min="4105" max="4352" width="9.1796875" style="245"/>
    <col min="4353" max="4353" width="4.26953125" style="245" customWidth="1"/>
    <col min="4354" max="4354" width="43.7265625" style="245" customWidth="1"/>
    <col min="4355" max="4355" width="16.54296875" style="245" bestFit="1" customWidth="1"/>
    <col min="4356" max="4356" width="18" style="245" customWidth="1"/>
    <col min="4357" max="4357" width="17.54296875" style="245" customWidth="1"/>
    <col min="4358" max="4358" width="11.54296875" style="245" customWidth="1"/>
    <col min="4359" max="4359" width="6.81640625" style="245" customWidth="1"/>
    <col min="4360" max="4360" width="20.54296875" style="245" customWidth="1"/>
    <col min="4361" max="4608" width="9.1796875" style="245"/>
    <col min="4609" max="4609" width="4.26953125" style="245" customWidth="1"/>
    <col min="4610" max="4610" width="43.7265625" style="245" customWidth="1"/>
    <col min="4611" max="4611" width="16.54296875" style="245" bestFit="1" customWidth="1"/>
    <col min="4612" max="4612" width="18" style="245" customWidth="1"/>
    <col min="4613" max="4613" width="17.54296875" style="245" customWidth="1"/>
    <col min="4614" max="4614" width="11.54296875" style="245" customWidth="1"/>
    <col min="4615" max="4615" width="6.81640625" style="245" customWidth="1"/>
    <col min="4616" max="4616" width="20.54296875" style="245" customWidth="1"/>
    <col min="4617" max="4864" width="9.1796875" style="245"/>
    <col min="4865" max="4865" width="4.26953125" style="245" customWidth="1"/>
    <col min="4866" max="4866" width="43.7265625" style="245" customWidth="1"/>
    <col min="4867" max="4867" width="16.54296875" style="245" bestFit="1" customWidth="1"/>
    <col min="4868" max="4868" width="18" style="245" customWidth="1"/>
    <col min="4869" max="4869" width="17.54296875" style="245" customWidth="1"/>
    <col min="4870" max="4870" width="11.54296875" style="245" customWidth="1"/>
    <col min="4871" max="4871" width="6.81640625" style="245" customWidth="1"/>
    <col min="4872" max="4872" width="20.54296875" style="245" customWidth="1"/>
    <col min="4873" max="5120" width="9.1796875" style="245"/>
    <col min="5121" max="5121" width="4.26953125" style="245" customWidth="1"/>
    <col min="5122" max="5122" width="43.7265625" style="245" customWidth="1"/>
    <col min="5123" max="5123" width="16.54296875" style="245" bestFit="1" customWidth="1"/>
    <col min="5124" max="5124" width="18" style="245" customWidth="1"/>
    <col min="5125" max="5125" width="17.54296875" style="245" customWidth="1"/>
    <col min="5126" max="5126" width="11.54296875" style="245" customWidth="1"/>
    <col min="5127" max="5127" width="6.81640625" style="245" customWidth="1"/>
    <col min="5128" max="5128" width="20.54296875" style="245" customWidth="1"/>
    <col min="5129" max="5376" width="9.1796875" style="245"/>
    <col min="5377" max="5377" width="4.26953125" style="245" customWidth="1"/>
    <col min="5378" max="5378" width="43.7265625" style="245" customWidth="1"/>
    <col min="5379" max="5379" width="16.54296875" style="245" bestFit="1" customWidth="1"/>
    <col min="5380" max="5380" width="18" style="245" customWidth="1"/>
    <col min="5381" max="5381" width="17.54296875" style="245" customWidth="1"/>
    <col min="5382" max="5382" width="11.54296875" style="245" customWidth="1"/>
    <col min="5383" max="5383" width="6.81640625" style="245" customWidth="1"/>
    <col min="5384" max="5384" width="20.54296875" style="245" customWidth="1"/>
    <col min="5385" max="5632" width="9.1796875" style="245"/>
    <col min="5633" max="5633" width="4.26953125" style="245" customWidth="1"/>
    <col min="5634" max="5634" width="43.7265625" style="245" customWidth="1"/>
    <col min="5635" max="5635" width="16.54296875" style="245" bestFit="1" customWidth="1"/>
    <col min="5636" max="5636" width="18" style="245" customWidth="1"/>
    <col min="5637" max="5637" width="17.54296875" style="245" customWidth="1"/>
    <col min="5638" max="5638" width="11.54296875" style="245" customWidth="1"/>
    <col min="5639" max="5639" width="6.81640625" style="245" customWidth="1"/>
    <col min="5640" max="5640" width="20.54296875" style="245" customWidth="1"/>
    <col min="5641" max="5888" width="9.1796875" style="245"/>
    <col min="5889" max="5889" width="4.26953125" style="245" customWidth="1"/>
    <col min="5890" max="5890" width="43.7265625" style="245" customWidth="1"/>
    <col min="5891" max="5891" width="16.54296875" style="245" bestFit="1" customWidth="1"/>
    <col min="5892" max="5892" width="18" style="245" customWidth="1"/>
    <col min="5893" max="5893" width="17.54296875" style="245" customWidth="1"/>
    <col min="5894" max="5894" width="11.54296875" style="245" customWidth="1"/>
    <col min="5895" max="5895" width="6.81640625" style="245" customWidth="1"/>
    <col min="5896" max="5896" width="20.54296875" style="245" customWidth="1"/>
    <col min="5897" max="6144" width="9.1796875" style="245"/>
    <col min="6145" max="6145" width="4.26953125" style="245" customWidth="1"/>
    <col min="6146" max="6146" width="43.7265625" style="245" customWidth="1"/>
    <col min="6147" max="6147" width="16.54296875" style="245" bestFit="1" customWidth="1"/>
    <col min="6148" max="6148" width="18" style="245" customWidth="1"/>
    <col min="6149" max="6149" width="17.54296875" style="245" customWidth="1"/>
    <col min="6150" max="6150" width="11.54296875" style="245" customWidth="1"/>
    <col min="6151" max="6151" width="6.81640625" style="245" customWidth="1"/>
    <col min="6152" max="6152" width="20.54296875" style="245" customWidth="1"/>
    <col min="6153" max="6400" width="9.1796875" style="245"/>
    <col min="6401" max="6401" width="4.26953125" style="245" customWidth="1"/>
    <col min="6402" max="6402" width="43.7265625" style="245" customWidth="1"/>
    <col min="6403" max="6403" width="16.54296875" style="245" bestFit="1" customWidth="1"/>
    <col min="6404" max="6404" width="18" style="245" customWidth="1"/>
    <col min="6405" max="6405" width="17.54296875" style="245" customWidth="1"/>
    <col min="6406" max="6406" width="11.54296875" style="245" customWidth="1"/>
    <col min="6407" max="6407" width="6.81640625" style="245" customWidth="1"/>
    <col min="6408" max="6408" width="20.54296875" style="245" customWidth="1"/>
    <col min="6409" max="6656" width="9.1796875" style="245"/>
    <col min="6657" max="6657" width="4.26953125" style="245" customWidth="1"/>
    <col min="6658" max="6658" width="43.7265625" style="245" customWidth="1"/>
    <col min="6659" max="6659" width="16.54296875" style="245" bestFit="1" customWidth="1"/>
    <col min="6660" max="6660" width="18" style="245" customWidth="1"/>
    <col min="6661" max="6661" width="17.54296875" style="245" customWidth="1"/>
    <col min="6662" max="6662" width="11.54296875" style="245" customWidth="1"/>
    <col min="6663" max="6663" width="6.81640625" style="245" customWidth="1"/>
    <col min="6664" max="6664" width="20.54296875" style="245" customWidth="1"/>
    <col min="6665" max="6912" width="9.1796875" style="245"/>
    <col min="6913" max="6913" width="4.26953125" style="245" customWidth="1"/>
    <col min="6914" max="6914" width="43.7265625" style="245" customWidth="1"/>
    <col min="6915" max="6915" width="16.54296875" style="245" bestFit="1" customWidth="1"/>
    <col min="6916" max="6916" width="18" style="245" customWidth="1"/>
    <col min="6917" max="6917" width="17.54296875" style="245" customWidth="1"/>
    <col min="6918" max="6918" width="11.54296875" style="245" customWidth="1"/>
    <col min="6919" max="6919" width="6.81640625" style="245" customWidth="1"/>
    <col min="6920" max="6920" width="20.54296875" style="245" customWidth="1"/>
    <col min="6921" max="7168" width="9.1796875" style="245"/>
    <col min="7169" max="7169" width="4.26953125" style="245" customWidth="1"/>
    <col min="7170" max="7170" width="43.7265625" style="245" customWidth="1"/>
    <col min="7171" max="7171" width="16.54296875" style="245" bestFit="1" customWidth="1"/>
    <col min="7172" max="7172" width="18" style="245" customWidth="1"/>
    <col min="7173" max="7173" width="17.54296875" style="245" customWidth="1"/>
    <col min="7174" max="7174" width="11.54296875" style="245" customWidth="1"/>
    <col min="7175" max="7175" width="6.81640625" style="245" customWidth="1"/>
    <col min="7176" max="7176" width="20.54296875" style="245" customWidth="1"/>
    <col min="7177" max="7424" width="9.1796875" style="245"/>
    <col min="7425" max="7425" width="4.26953125" style="245" customWidth="1"/>
    <col min="7426" max="7426" width="43.7265625" style="245" customWidth="1"/>
    <col min="7427" max="7427" width="16.54296875" style="245" bestFit="1" customWidth="1"/>
    <col min="7428" max="7428" width="18" style="245" customWidth="1"/>
    <col min="7429" max="7429" width="17.54296875" style="245" customWidth="1"/>
    <col min="7430" max="7430" width="11.54296875" style="245" customWidth="1"/>
    <col min="7431" max="7431" width="6.81640625" style="245" customWidth="1"/>
    <col min="7432" max="7432" width="20.54296875" style="245" customWidth="1"/>
    <col min="7433" max="7680" width="9.1796875" style="245"/>
    <col min="7681" max="7681" width="4.26953125" style="245" customWidth="1"/>
    <col min="7682" max="7682" width="43.7265625" style="245" customWidth="1"/>
    <col min="7683" max="7683" width="16.54296875" style="245" bestFit="1" customWidth="1"/>
    <col min="7684" max="7684" width="18" style="245" customWidth="1"/>
    <col min="7685" max="7685" width="17.54296875" style="245" customWidth="1"/>
    <col min="7686" max="7686" width="11.54296875" style="245" customWidth="1"/>
    <col min="7687" max="7687" width="6.81640625" style="245" customWidth="1"/>
    <col min="7688" max="7688" width="20.54296875" style="245" customWidth="1"/>
    <col min="7689" max="7936" width="9.1796875" style="245"/>
    <col min="7937" max="7937" width="4.26953125" style="245" customWidth="1"/>
    <col min="7938" max="7938" width="43.7265625" style="245" customWidth="1"/>
    <col min="7939" max="7939" width="16.54296875" style="245" bestFit="1" customWidth="1"/>
    <col min="7940" max="7940" width="18" style="245" customWidth="1"/>
    <col min="7941" max="7941" width="17.54296875" style="245" customWidth="1"/>
    <col min="7942" max="7942" width="11.54296875" style="245" customWidth="1"/>
    <col min="7943" max="7943" width="6.81640625" style="245" customWidth="1"/>
    <col min="7944" max="7944" width="20.54296875" style="245" customWidth="1"/>
    <col min="7945" max="8192" width="9.1796875" style="245"/>
    <col min="8193" max="8193" width="4.26953125" style="245" customWidth="1"/>
    <col min="8194" max="8194" width="43.7265625" style="245" customWidth="1"/>
    <col min="8195" max="8195" width="16.54296875" style="245" bestFit="1" customWidth="1"/>
    <col min="8196" max="8196" width="18" style="245" customWidth="1"/>
    <col min="8197" max="8197" width="17.54296875" style="245" customWidth="1"/>
    <col min="8198" max="8198" width="11.54296875" style="245" customWidth="1"/>
    <col min="8199" max="8199" width="6.81640625" style="245" customWidth="1"/>
    <col min="8200" max="8200" width="20.54296875" style="245" customWidth="1"/>
    <col min="8201" max="8448" width="9.1796875" style="245"/>
    <col min="8449" max="8449" width="4.26953125" style="245" customWidth="1"/>
    <col min="8450" max="8450" width="43.7265625" style="245" customWidth="1"/>
    <col min="8451" max="8451" width="16.54296875" style="245" bestFit="1" customWidth="1"/>
    <col min="8452" max="8452" width="18" style="245" customWidth="1"/>
    <col min="8453" max="8453" width="17.54296875" style="245" customWidth="1"/>
    <col min="8454" max="8454" width="11.54296875" style="245" customWidth="1"/>
    <col min="8455" max="8455" width="6.81640625" style="245" customWidth="1"/>
    <col min="8456" max="8456" width="20.54296875" style="245" customWidth="1"/>
    <col min="8457" max="8704" width="9.1796875" style="245"/>
    <col min="8705" max="8705" width="4.26953125" style="245" customWidth="1"/>
    <col min="8706" max="8706" width="43.7265625" style="245" customWidth="1"/>
    <col min="8707" max="8707" width="16.54296875" style="245" bestFit="1" customWidth="1"/>
    <col min="8708" max="8708" width="18" style="245" customWidth="1"/>
    <col min="8709" max="8709" width="17.54296875" style="245" customWidth="1"/>
    <col min="8710" max="8710" width="11.54296875" style="245" customWidth="1"/>
    <col min="8711" max="8711" width="6.81640625" style="245" customWidth="1"/>
    <col min="8712" max="8712" width="20.54296875" style="245" customWidth="1"/>
    <col min="8713" max="8960" width="9.1796875" style="245"/>
    <col min="8961" max="8961" width="4.26953125" style="245" customWidth="1"/>
    <col min="8962" max="8962" width="43.7265625" style="245" customWidth="1"/>
    <col min="8963" max="8963" width="16.54296875" style="245" bestFit="1" customWidth="1"/>
    <col min="8964" max="8964" width="18" style="245" customWidth="1"/>
    <col min="8965" max="8965" width="17.54296875" style="245" customWidth="1"/>
    <col min="8966" max="8966" width="11.54296875" style="245" customWidth="1"/>
    <col min="8967" max="8967" width="6.81640625" style="245" customWidth="1"/>
    <col min="8968" max="8968" width="20.54296875" style="245" customWidth="1"/>
    <col min="8969" max="9216" width="9.1796875" style="245"/>
    <col min="9217" max="9217" width="4.26953125" style="245" customWidth="1"/>
    <col min="9218" max="9218" width="43.7265625" style="245" customWidth="1"/>
    <col min="9219" max="9219" width="16.54296875" style="245" bestFit="1" customWidth="1"/>
    <col min="9220" max="9220" width="18" style="245" customWidth="1"/>
    <col min="9221" max="9221" width="17.54296875" style="245" customWidth="1"/>
    <col min="9222" max="9222" width="11.54296875" style="245" customWidth="1"/>
    <col min="9223" max="9223" width="6.81640625" style="245" customWidth="1"/>
    <col min="9224" max="9224" width="20.54296875" style="245" customWidth="1"/>
    <col min="9225" max="9472" width="9.1796875" style="245"/>
    <col min="9473" max="9473" width="4.26953125" style="245" customWidth="1"/>
    <col min="9474" max="9474" width="43.7265625" style="245" customWidth="1"/>
    <col min="9475" max="9475" width="16.54296875" style="245" bestFit="1" customWidth="1"/>
    <col min="9476" max="9476" width="18" style="245" customWidth="1"/>
    <col min="9477" max="9477" width="17.54296875" style="245" customWidth="1"/>
    <col min="9478" max="9478" width="11.54296875" style="245" customWidth="1"/>
    <col min="9479" max="9479" width="6.81640625" style="245" customWidth="1"/>
    <col min="9480" max="9480" width="20.54296875" style="245" customWidth="1"/>
    <col min="9481" max="9728" width="9.1796875" style="245"/>
    <col min="9729" max="9729" width="4.26953125" style="245" customWidth="1"/>
    <col min="9730" max="9730" width="43.7265625" style="245" customWidth="1"/>
    <col min="9731" max="9731" width="16.54296875" style="245" bestFit="1" customWidth="1"/>
    <col min="9732" max="9732" width="18" style="245" customWidth="1"/>
    <col min="9733" max="9733" width="17.54296875" style="245" customWidth="1"/>
    <col min="9734" max="9734" width="11.54296875" style="245" customWidth="1"/>
    <col min="9735" max="9735" width="6.81640625" style="245" customWidth="1"/>
    <col min="9736" max="9736" width="20.54296875" style="245" customWidth="1"/>
    <col min="9737" max="9984" width="9.1796875" style="245"/>
    <col min="9985" max="9985" width="4.26953125" style="245" customWidth="1"/>
    <col min="9986" max="9986" width="43.7265625" style="245" customWidth="1"/>
    <col min="9987" max="9987" width="16.54296875" style="245" bestFit="1" customWidth="1"/>
    <col min="9988" max="9988" width="18" style="245" customWidth="1"/>
    <col min="9989" max="9989" width="17.54296875" style="245" customWidth="1"/>
    <col min="9990" max="9990" width="11.54296875" style="245" customWidth="1"/>
    <col min="9991" max="9991" width="6.81640625" style="245" customWidth="1"/>
    <col min="9992" max="9992" width="20.54296875" style="245" customWidth="1"/>
    <col min="9993" max="10240" width="9.1796875" style="245"/>
    <col min="10241" max="10241" width="4.26953125" style="245" customWidth="1"/>
    <col min="10242" max="10242" width="43.7265625" style="245" customWidth="1"/>
    <col min="10243" max="10243" width="16.54296875" style="245" bestFit="1" customWidth="1"/>
    <col min="10244" max="10244" width="18" style="245" customWidth="1"/>
    <col min="10245" max="10245" width="17.54296875" style="245" customWidth="1"/>
    <col min="10246" max="10246" width="11.54296875" style="245" customWidth="1"/>
    <col min="10247" max="10247" width="6.81640625" style="245" customWidth="1"/>
    <col min="10248" max="10248" width="20.54296875" style="245" customWidth="1"/>
    <col min="10249" max="10496" width="9.1796875" style="245"/>
    <col min="10497" max="10497" width="4.26953125" style="245" customWidth="1"/>
    <col min="10498" max="10498" width="43.7265625" style="245" customWidth="1"/>
    <col min="10499" max="10499" width="16.54296875" style="245" bestFit="1" customWidth="1"/>
    <col min="10500" max="10500" width="18" style="245" customWidth="1"/>
    <col min="10501" max="10501" width="17.54296875" style="245" customWidth="1"/>
    <col min="10502" max="10502" width="11.54296875" style="245" customWidth="1"/>
    <col min="10503" max="10503" width="6.81640625" style="245" customWidth="1"/>
    <col min="10504" max="10504" width="20.54296875" style="245" customWidth="1"/>
    <col min="10505" max="10752" width="9.1796875" style="245"/>
    <col min="10753" max="10753" width="4.26953125" style="245" customWidth="1"/>
    <col min="10754" max="10754" width="43.7265625" style="245" customWidth="1"/>
    <col min="10755" max="10755" width="16.54296875" style="245" bestFit="1" customWidth="1"/>
    <col min="10756" max="10756" width="18" style="245" customWidth="1"/>
    <col min="10757" max="10757" width="17.54296875" style="245" customWidth="1"/>
    <col min="10758" max="10758" width="11.54296875" style="245" customWidth="1"/>
    <col min="10759" max="10759" width="6.81640625" style="245" customWidth="1"/>
    <col min="10760" max="10760" width="20.54296875" style="245" customWidth="1"/>
    <col min="10761" max="11008" width="9.1796875" style="245"/>
    <col min="11009" max="11009" width="4.26953125" style="245" customWidth="1"/>
    <col min="11010" max="11010" width="43.7265625" style="245" customWidth="1"/>
    <col min="11011" max="11011" width="16.54296875" style="245" bestFit="1" customWidth="1"/>
    <col min="11012" max="11012" width="18" style="245" customWidth="1"/>
    <col min="11013" max="11013" width="17.54296875" style="245" customWidth="1"/>
    <col min="11014" max="11014" width="11.54296875" style="245" customWidth="1"/>
    <col min="11015" max="11015" width="6.81640625" style="245" customWidth="1"/>
    <col min="11016" max="11016" width="20.54296875" style="245" customWidth="1"/>
    <col min="11017" max="11264" width="9.1796875" style="245"/>
    <col min="11265" max="11265" width="4.26953125" style="245" customWidth="1"/>
    <col min="11266" max="11266" width="43.7265625" style="245" customWidth="1"/>
    <col min="11267" max="11267" width="16.54296875" style="245" bestFit="1" customWidth="1"/>
    <col min="11268" max="11268" width="18" style="245" customWidth="1"/>
    <col min="11269" max="11269" width="17.54296875" style="245" customWidth="1"/>
    <col min="11270" max="11270" width="11.54296875" style="245" customWidth="1"/>
    <col min="11271" max="11271" width="6.81640625" style="245" customWidth="1"/>
    <col min="11272" max="11272" width="20.54296875" style="245" customWidth="1"/>
    <col min="11273" max="11520" width="9.1796875" style="245"/>
    <col min="11521" max="11521" width="4.26953125" style="245" customWidth="1"/>
    <col min="11522" max="11522" width="43.7265625" style="245" customWidth="1"/>
    <col min="11523" max="11523" width="16.54296875" style="245" bestFit="1" customWidth="1"/>
    <col min="11524" max="11524" width="18" style="245" customWidth="1"/>
    <col min="11525" max="11525" width="17.54296875" style="245" customWidth="1"/>
    <col min="11526" max="11526" width="11.54296875" style="245" customWidth="1"/>
    <col min="11527" max="11527" width="6.81640625" style="245" customWidth="1"/>
    <col min="11528" max="11528" width="20.54296875" style="245" customWidth="1"/>
    <col min="11529" max="11776" width="9.1796875" style="245"/>
    <col min="11777" max="11777" width="4.26953125" style="245" customWidth="1"/>
    <col min="11778" max="11778" width="43.7265625" style="245" customWidth="1"/>
    <col min="11779" max="11779" width="16.54296875" style="245" bestFit="1" customWidth="1"/>
    <col min="11780" max="11780" width="18" style="245" customWidth="1"/>
    <col min="11781" max="11781" width="17.54296875" style="245" customWidth="1"/>
    <col min="11782" max="11782" width="11.54296875" style="245" customWidth="1"/>
    <col min="11783" max="11783" width="6.81640625" style="245" customWidth="1"/>
    <col min="11784" max="11784" width="20.54296875" style="245" customWidth="1"/>
    <col min="11785" max="12032" width="9.1796875" style="245"/>
    <col min="12033" max="12033" width="4.26953125" style="245" customWidth="1"/>
    <col min="12034" max="12034" width="43.7265625" style="245" customWidth="1"/>
    <col min="12035" max="12035" width="16.54296875" style="245" bestFit="1" customWidth="1"/>
    <col min="12036" max="12036" width="18" style="245" customWidth="1"/>
    <col min="12037" max="12037" width="17.54296875" style="245" customWidth="1"/>
    <col min="12038" max="12038" width="11.54296875" style="245" customWidth="1"/>
    <col min="12039" max="12039" width="6.81640625" style="245" customWidth="1"/>
    <col min="12040" max="12040" width="20.54296875" style="245" customWidth="1"/>
    <col min="12041" max="12288" width="9.1796875" style="245"/>
    <col min="12289" max="12289" width="4.26953125" style="245" customWidth="1"/>
    <col min="12290" max="12290" width="43.7265625" style="245" customWidth="1"/>
    <col min="12291" max="12291" width="16.54296875" style="245" bestFit="1" customWidth="1"/>
    <col min="12292" max="12292" width="18" style="245" customWidth="1"/>
    <col min="12293" max="12293" width="17.54296875" style="245" customWidth="1"/>
    <col min="12294" max="12294" width="11.54296875" style="245" customWidth="1"/>
    <col min="12295" max="12295" width="6.81640625" style="245" customWidth="1"/>
    <col min="12296" max="12296" width="20.54296875" style="245" customWidth="1"/>
    <col min="12297" max="12544" width="9.1796875" style="245"/>
    <col min="12545" max="12545" width="4.26953125" style="245" customWidth="1"/>
    <col min="12546" max="12546" width="43.7265625" style="245" customWidth="1"/>
    <col min="12547" max="12547" width="16.54296875" style="245" bestFit="1" customWidth="1"/>
    <col min="12548" max="12548" width="18" style="245" customWidth="1"/>
    <col min="12549" max="12549" width="17.54296875" style="245" customWidth="1"/>
    <col min="12550" max="12550" width="11.54296875" style="245" customWidth="1"/>
    <col min="12551" max="12551" width="6.81640625" style="245" customWidth="1"/>
    <col min="12552" max="12552" width="20.54296875" style="245" customWidth="1"/>
    <col min="12553" max="12800" width="9.1796875" style="245"/>
    <col min="12801" max="12801" width="4.26953125" style="245" customWidth="1"/>
    <col min="12802" max="12802" width="43.7265625" style="245" customWidth="1"/>
    <col min="12803" max="12803" width="16.54296875" style="245" bestFit="1" customWidth="1"/>
    <col min="12804" max="12804" width="18" style="245" customWidth="1"/>
    <col min="12805" max="12805" width="17.54296875" style="245" customWidth="1"/>
    <col min="12806" max="12806" width="11.54296875" style="245" customWidth="1"/>
    <col min="12807" max="12807" width="6.81640625" style="245" customWidth="1"/>
    <col min="12808" max="12808" width="20.54296875" style="245" customWidth="1"/>
    <col min="12809" max="13056" width="9.1796875" style="245"/>
    <col min="13057" max="13057" width="4.26953125" style="245" customWidth="1"/>
    <col min="13058" max="13058" width="43.7265625" style="245" customWidth="1"/>
    <col min="13059" max="13059" width="16.54296875" style="245" bestFit="1" customWidth="1"/>
    <col min="13060" max="13060" width="18" style="245" customWidth="1"/>
    <col min="13061" max="13061" width="17.54296875" style="245" customWidth="1"/>
    <col min="13062" max="13062" width="11.54296875" style="245" customWidth="1"/>
    <col min="13063" max="13063" width="6.81640625" style="245" customWidth="1"/>
    <col min="13064" max="13064" width="20.54296875" style="245" customWidth="1"/>
    <col min="13065" max="13312" width="9.1796875" style="245"/>
    <col min="13313" max="13313" width="4.26953125" style="245" customWidth="1"/>
    <col min="13314" max="13314" width="43.7265625" style="245" customWidth="1"/>
    <col min="13315" max="13315" width="16.54296875" style="245" bestFit="1" customWidth="1"/>
    <col min="13316" max="13316" width="18" style="245" customWidth="1"/>
    <col min="13317" max="13317" width="17.54296875" style="245" customWidth="1"/>
    <col min="13318" max="13318" width="11.54296875" style="245" customWidth="1"/>
    <col min="13319" max="13319" width="6.81640625" style="245" customWidth="1"/>
    <col min="13320" max="13320" width="20.54296875" style="245" customWidth="1"/>
    <col min="13321" max="13568" width="9.1796875" style="245"/>
    <col min="13569" max="13569" width="4.26953125" style="245" customWidth="1"/>
    <col min="13570" max="13570" width="43.7265625" style="245" customWidth="1"/>
    <col min="13571" max="13571" width="16.54296875" style="245" bestFit="1" customWidth="1"/>
    <col min="13572" max="13572" width="18" style="245" customWidth="1"/>
    <col min="13573" max="13573" width="17.54296875" style="245" customWidth="1"/>
    <col min="13574" max="13574" width="11.54296875" style="245" customWidth="1"/>
    <col min="13575" max="13575" width="6.81640625" style="245" customWidth="1"/>
    <col min="13576" max="13576" width="20.54296875" style="245" customWidth="1"/>
    <col min="13577" max="13824" width="9.1796875" style="245"/>
    <col min="13825" max="13825" width="4.26953125" style="245" customWidth="1"/>
    <col min="13826" max="13826" width="43.7265625" style="245" customWidth="1"/>
    <col min="13827" max="13827" width="16.54296875" style="245" bestFit="1" customWidth="1"/>
    <col min="13828" max="13828" width="18" style="245" customWidth="1"/>
    <col min="13829" max="13829" width="17.54296875" style="245" customWidth="1"/>
    <col min="13830" max="13830" width="11.54296875" style="245" customWidth="1"/>
    <col min="13831" max="13831" width="6.81640625" style="245" customWidth="1"/>
    <col min="13832" max="13832" width="20.54296875" style="245" customWidth="1"/>
    <col min="13833" max="14080" width="9.1796875" style="245"/>
    <col min="14081" max="14081" width="4.26953125" style="245" customWidth="1"/>
    <col min="14082" max="14082" width="43.7265625" style="245" customWidth="1"/>
    <col min="14083" max="14083" width="16.54296875" style="245" bestFit="1" customWidth="1"/>
    <col min="14084" max="14084" width="18" style="245" customWidth="1"/>
    <col min="14085" max="14085" width="17.54296875" style="245" customWidth="1"/>
    <col min="14086" max="14086" width="11.54296875" style="245" customWidth="1"/>
    <col min="14087" max="14087" width="6.81640625" style="245" customWidth="1"/>
    <col min="14088" max="14088" width="20.54296875" style="245" customWidth="1"/>
    <col min="14089" max="14336" width="9.1796875" style="245"/>
    <col min="14337" max="14337" width="4.26953125" style="245" customWidth="1"/>
    <col min="14338" max="14338" width="43.7265625" style="245" customWidth="1"/>
    <col min="14339" max="14339" width="16.54296875" style="245" bestFit="1" customWidth="1"/>
    <col min="14340" max="14340" width="18" style="245" customWidth="1"/>
    <col min="14341" max="14341" width="17.54296875" style="245" customWidth="1"/>
    <col min="14342" max="14342" width="11.54296875" style="245" customWidth="1"/>
    <col min="14343" max="14343" width="6.81640625" style="245" customWidth="1"/>
    <col min="14344" max="14344" width="20.54296875" style="245" customWidth="1"/>
    <col min="14345" max="14592" width="9.1796875" style="245"/>
    <col min="14593" max="14593" width="4.26953125" style="245" customWidth="1"/>
    <col min="14594" max="14594" width="43.7265625" style="245" customWidth="1"/>
    <col min="14595" max="14595" width="16.54296875" style="245" bestFit="1" customWidth="1"/>
    <col min="14596" max="14596" width="18" style="245" customWidth="1"/>
    <col min="14597" max="14597" width="17.54296875" style="245" customWidth="1"/>
    <col min="14598" max="14598" width="11.54296875" style="245" customWidth="1"/>
    <col min="14599" max="14599" width="6.81640625" style="245" customWidth="1"/>
    <col min="14600" max="14600" width="20.54296875" style="245" customWidth="1"/>
    <col min="14601" max="14848" width="9.1796875" style="245"/>
    <col min="14849" max="14849" width="4.26953125" style="245" customWidth="1"/>
    <col min="14850" max="14850" width="43.7265625" style="245" customWidth="1"/>
    <col min="14851" max="14851" width="16.54296875" style="245" bestFit="1" customWidth="1"/>
    <col min="14852" max="14852" width="18" style="245" customWidth="1"/>
    <col min="14853" max="14853" width="17.54296875" style="245" customWidth="1"/>
    <col min="14854" max="14854" width="11.54296875" style="245" customWidth="1"/>
    <col min="14855" max="14855" width="6.81640625" style="245" customWidth="1"/>
    <col min="14856" max="14856" width="20.54296875" style="245" customWidth="1"/>
    <col min="14857" max="15104" width="9.1796875" style="245"/>
    <col min="15105" max="15105" width="4.26953125" style="245" customWidth="1"/>
    <col min="15106" max="15106" width="43.7265625" style="245" customWidth="1"/>
    <col min="15107" max="15107" width="16.54296875" style="245" bestFit="1" customWidth="1"/>
    <col min="15108" max="15108" width="18" style="245" customWidth="1"/>
    <col min="15109" max="15109" width="17.54296875" style="245" customWidth="1"/>
    <col min="15110" max="15110" width="11.54296875" style="245" customWidth="1"/>
    <col min="15111" max="15111" width="6.81640625" style="245" customWidth="1"/>
    <col min="15112" max="15112" width="20.54296875" style="245" customWidth="1"/>
    <col min="15113" max="15360" width="9.1796875" style="245"/>
    <col min="15361" max="15361" width="4.26953125" style="245" customWidth="1"/>
    <col min="15362" max="15362" width="43.7265625" style="245" customWidth="1"/>
    <col min="15363" max="15363" width="16.54296875" style="245" bestFit="1" customWidth="1"/>
    <col min="15364" max="15364" width="18" style="245" customWidth="1"/>
    <col min="15365" max="15365" width="17.54296875" style="245" customWidth="1"/>
    <col min="15366" max="15366" width="11.54296875" style="245" customWidth="1"/>
    <col min="15367" max="15367" width="6.81640625" style="245" customWidth="1"/>
    <col min="15368" max="15368" width="20.54296875" style="245" customWidth="1"/>
    <col min="15369" max="15616" width="9.1796875" style="245"/>
    <col min="15617" max="15617" width="4.26953125" style="245" customWidth="1"/>
    <col min="15618" max="15618" width="43.7265625" style="245" customWidth="1"/>
    <col min="15619" max="15619" width="16.54296875" style="245" bestFit="1" customWidth="1"/>
    <col min="15620" max="15620" width="18" style="245" customWidth="1"/>
    <col min="15621" max="15621" width="17.54296875" style="245" customWidth="1"/>
    <col min="15622" max="15622" width="11.54296875" style="245" customWidth="1"/>
    <col min="15623" max="15623" width="6.81640625" style="245" customWidth="1"/>
    <col min="15624" max="15624" width="20.54296875" style="245" customWidth="1"/>
    <col min="15625" max="15872" width="9.1796875" style="245"/>
    <col min="15873" max="15873" width="4.26953125" style="245" customWidth="1"/>
    <col min="15874" max="15874" width="43.7265625" style="245" customWidth="1"/>
    <col min="15875" max="15875" width="16.54296875" style="245" bestFit="1" customWidth="1"/>
    <col min="15876" max="15876" width="18" style="245" customWidth="1"/>
    <col min="15877" max="15877" width="17.54296875" style="245" customWidth="1"/>
    <col min="15878" max="15878" width="11.54296875" style="245" customWidth="1"/>
    <col min="15879" max="15879" width="6.81640625" style="245" customWidth="1"/>
    <col min="15880" max="15880" width="20.54296875" style="245" customWidth="1"/>
    <col min="15881" max="16128" width="9.1796875" style="245"/>
    <col min="16129" max="16129" width="4.26953125" style="245" customWidth="1"/>
    <col min="16130" max="16130" width="43.7265625" style="245" customWidth="1"/>
    <col min="16131" max="16131" width="16.54296875" style="245" bestFit="1" customWidth="1"/>
    <col min="16132" max="16132" width="18" style="245" customWidth="1"/>
    <col min="16133" max="16133" width="17.54296875" style="245" customWidth="1"/>
    <col min="16134" max="16134" width="11.54296875" style="245" customWidth="1"/>
    <col min="16135" max="16135" width="6.81640625" style="245" customWidth="1"/>
    <col min="16136" max="16136" width="20.54296875" style="245" customWidth="1"/>
    <col min="16137" max="16384" width="9.1796875" style="245"/>
  </cols>
  <sheetData>
    <row r="1" spans="1:14" ht="15" customHeight="1" x14ac:dyDescent="0.35">
      <c r="A1" s="899" t="s">
        <v>47</v>
      </c>
      <c r="B1" s="899"/>
      <c r="C1" s="199"/>
      <c r="E1" s="849" t="s">
        <v>361</v>
      </c>
      <c r="F1" s="849"/>
      <c r="G1" s="849"/>
    </row>
    <row r="2" spans="1:14" ht="15" customHeight="1" x14ac:dyDescent="0.35">
      <c r="A2" s="901" t="s">
        <v>2</v>
      </c>
      <c r="B2" s="901"/>
      <c r="C2" s="199"/>
      <c r="E2" s="1"/>
      <c r="F2" s="1"/>
      <c r="G2" s="1"/>
    </row>
    <row r="3" spans="1:14" ht="15" customHeight="1" x14ac:dyDescent="0.35">
      <c r="A3" s="204"/>
      <c r="B3" s="204"/>
      <c r="C3" s="204"/>
      <c r="E3" s="1"/>
      <c r="F3" s="1"/>
      <c r="G3" s="1"/>
    </row>
    <row r="4" spans="1:14" ht="27.75" customHeight="1" x14ac:dyDescent="0.45">
      <c r="A4" s="1083" t="s">
        <v>378</v>
      </c>
      <c r="B4" s="1083"/>
      <c r="C4" s="1083"/>
      <c r="D4" s="1083"/>
      <c r="E4" s="1083"/>
      <c r="F4" s="1083"/>
      <c r="G4" s="1083"/>
    </row>
    <row r="5" spans="1:14" ht="18.75" hidden="1" customHeight="1" x14ac:dyDescent="0.4">
      <c r="A5" s="1082" t="str">
        <f>+'TT342-Biểu 60-ok'!A6</f>
        <v>(Kèm theo Báo cáo số 25/BC-TCKH ngày 26/02/2025 của phòng Tài chính- Kế hoạch huyện)</v>
      </c>
      <c r="B5" s="1082"/>
      <c r="C5" s="1082"/>
      <c r="D5" s="1082"/>
      <c r="E5" s="1082"/>
      <c r="F5" s="1082"/>
      <c r="G5" s="1082"/>
    </row>
    <row r="6" spans="1:14" ht="18.75" hidden="1" customHeight="1" x14ac:dyDescent="0.4">
      <c r="A6" s="1082" t="str">
        <f>+'TT342-Biểu 60-ok'!A7</f>
        <v>(Kèm theo Báo cáo số 228/BC-UBND ngày 13/5/2025 của UBND huyện Phù Cừ)</v>
      </c>
      <c r="B6" s="1082"/>
      <c r="C6" s="1082"/>
      <c r="D6" s="1082"/>
      <c r="E6" s="1082"/>
      <c r="F6" s="1082"/>
      <c r="G6" s="1082"/>
    </row>
    <row r="7" spans="1:14" ht="22.5" customHeight="1" x14ac:dyDescent="0.35">
      <c r="E7" s="1077" t="s">
        <v>3</v>
      </c>
      <c r="F7" s="1077"/>
      <c r="G7" s="1077"/>
    </row>
    <row r="8" spans="1:14" ht="39" customHeight="1" x14ac:dyDescent="0.35">
      <c r="A8" s="1078" t="s">
        <v>51</v>
      </c>
      <c r="B8" s="1078" t="s">
        <v>52</v>
      </c>
      <c r="C8" s="1078" t="s">
        <v>362</v>
      </c>
      <c r="D8" s="1078" t="s">
        <v>363</v>
      </c>
      <c r="E8" s="1080" t="s">
        <v>364</v>
      </c>
      <c r="F8" s="1081"/>
      <c r="G8" s="1078" t="s">
        <v>365</v>
      </c>
    </row>
    <row r="9" spans="1:14" ht="30" x14ac:dyDescent="0.35">
      <c r="A9" s="1079"/>
      <c r="B9" s="1079"/>
      <c r="C9" s="1079"/>
      <c r="D9" s="1079"/>
      <c r="E9" s="247" t="s">
        <v>366</v>
      </c>
      <c r="F9" s="247" t="s">
        <v>367</v>
      </c>
      <c r="G9" s="1079"/>
    </row>
    <row r="10" spans="1:14" s="248" customFormat="1" ht="23.25" customHeight="1" x14ac:dyDescent="0.3">
      <c r="A10" s="243" t="s">
        <v>61</v>
      </c>
      <c r="B10" s="243" t="s">
        <v>62</v>
      </c>
      <c r="C10" s="243">
        <v>1</v>
      </c>
      <c r="D10" s="243">
        <v>2</v>
      </c>
      <c r="E10" s="243" t="s">
        <v>368</v>
      </c>
      <c r="F10" s="243" t="s">
        <v>369</v>
      </c>
      <c r="G10" s="243">
        <v>5</v>
      </c>
    </row>
    <row r="11" spans="1:14" s="253" customFormat="1" ht="30" customHeight="1" x14ac:dyDescent="0.3">
      <c r="A11" s="249"/>
      <c r="B11" s="249" t="s">
        <v>370</v>
      </c>
      <c r="C11" s="250">
        <f>SUM(C12:C18)</f>
        <v>86277772276</v>
      </c>
      <c r="D11" s="250">
        <f>SUM(D12:D18)</f>
        <v>88672805719</v>
      </c>
      <c r="E11" s="251">
        <f>D11-C11</f>
        <v>2395033443</v>
      </c>
      <c r="F11" s="252">
        <f>+E11/C11</f>
        <v>2.7759565179063271E-2</v>
      </c>
      <c r="G11" s="249"/>
      <c r="H11" s="8"/>
      <c r="I11" s="8"/>
      <c r="J11" s="8"/>
      <c r="K11" s="8"/>
      <c r="L11" s="8"/>
      <c r="M11" s="8"/>
      <c r="N11" s="8"/>
    </row>
    <row r="12" spans="1:14" ht="99.75" customHeight="1" x14ac:dyDescent="0.35">
      <c r="A12" s="254">
        <v>1</v>
      </c>
      <c r="B12" s="255" t="s">
        <v>371</v>
      </c>
      <c r="C12" s="256">
        <v>15707887591</v>
      </c>
      <c r="D12" s="256">
        <v>8443089000</v>
      </c>
      <c r="E12" s="257">
        <f>D12-C12</f>
        <v>-7264798591</v>
      </c>
      <c r="F12" s="258">
        <f>+E12/C12</f>
        <v>-0.46249367070607528</v>
      </c>
      <c r="G12" s="257"/>
    </row>
    <row r="13" spans="1:14" ht="72" customHeight="1" x14ac:dyDescent="0.35">
      <c r="A13" s="254">
        <v>2</v>
      </c>
      <c r="B13" s="255" t="s">
        <v>372</v>
      </c>
      <c r="C13" s="256">
        <v>0</v>
      </c>
      <c r="D13" s="256"/>
      <c r="E13" s="257">
        <f t="shared" ref="E13:E18" si="0">D13-C13</f>
        <v>0</v>
      </c>
      <c r="F13" s="259"/>
      <c r="G13" s="260"/>
      <c r="H13" s="261"/>
    </row>
    <row r="14" spans="1:14" ht="72" customHeight="1" x14ac:dyDescent="0.35">
      <c r="A14" s="254">
        <v>3</v>
      </c>
      <c r="B14" s="255" t="s">
        <v>373</v>
      </c>
      <c r="C14" s="242">
        <v>68635855090</v>
      </c>
      <c r="D14" s="440">
        <v>72976703133.899994</v>
      </c>
      <c r="E14" s="257">
        <f t="shared" si="0"/>
        <v>4340848043.8999939</v>
      </c>
      <c r="F14" s="258">
        <f>+E14/C14</f>
        <v>6.3244612283302637E-2</v>
      </c>
      <c r="G14" s="260"/>
      <c r="H14" s="261"/>
    </row>
    <row r="15" spans="1:14" ht="80.25" customHeight="1" x14ac:dyDescent="0.35">
      <c r="A15" s="254">
        <v>4</v>
      </c>
      <c r="B15" s="255" t="s">
        <v>374</v>
      </c>
      <c r="C15" s="262">
        <v>141755193</v>
      </c>
      <c r="D15" s="262">
        <v>83182253</v>
      </c>
      <c r="E15" s="257">
        <f t="shared" si="0"/>
        <v>-58572940</v>
      </c>
      <c r="F15" s="258">
        <f>+E15/C15</f>
        <v>-0.41319784312945768</v>
      </c>
      <c r="G15" s="260"/>
    </row>
    <row r="16" spans="1:14" ht="84" customHeight="1" x14ac:dyDescent="0.35">
      <c r="A16" s="254">
        <v>5</v>
      </c>
      <c r="B16" s="255" t="s">
        <v>375</v>
      </c>
      <c r="C16" s="263"/>
      <c r="D16" s="263">
        <v>961822131</v>
      </c>
      <c r="E16" s="257">
        <f t="shared" si="0"/>
        <v>961822131</v>
      </c>
      <c r="F16" s="258"/>
      <c r="G16" s="260"/>
    </row>
    <row r="17" spans="1:8" ht="65.25" customHeight="1" x14ac:dyDescent="0.35">
      <c r="A17" s="254">
        <v>6</v>
      </c>
      <c r="B17" s="255" t="s">
        <v>376</v>
      </c>
      <c r="C17" s="264"/>
      <c r="D17" s="264"/>
      <c r="E17" s="257">
        <f t="shared" si="0"/>
        <v>0</v>
      </c>
      <c r="F17" s="265"/>
      <c r="G17" s="260"/>
    </row>
    <row r="18" spans="1:8" ht="79.5" customHeight="1" x14ac:dyDescent="0.35">
      <c r="A18" s="254">
        <v>7</v>
      </c>
      <c r="B18" s="255" t="s">
        <v>377</v>
      </c>
      <c r="C18" s="256">
        <v>1792274402</v>
      </c>
      <c r="D18" s="256">
        <v>6208009201.0999994</v>
      </c>
      <c r="E18" s="257">
        <f t="shared" si="0"/>
        <v>4415734799.0999994</v>
      </c>
      <c r="F18" s="258">
        <f>+E18/C18</f>
        <v>2.4637604566423974</v>
      </c>
      <c r="G18" s="260"/>
      <c r="H18" s="266"/>
    </row>
    <row r="20" spans="1:8" ht="19.5" customHeight="1" x14ac:dyDescent="0.35">
      <c r="D20" s="1001" t="e">
        <f>+'TT342- Biểu 69'!E51</f>
        <v>#REF!</v>
      </c>
      <c r="E20" s="1001"/>
      <c r="F20" s="1001"/>
      <c r="G20" s="1001"/>
    </row>
    <row r="21" spans="1:8" ht="19.5" customHeight="1" x14ac:dyDescent="0.35">
      <c r="D21" s="1003" t="s">
        <v>42</v>
      </c>
      <c r="E21" s="1003"/>
      <c r="F21" s="1003"/>
      <c r="G21" s="1003"/>
    </row>
    <row r="22" spans="1:8" ht="19" x14ac:dyDescent="0.35">
      <c r="D22" s="1003"/>
      <c r="E22" s="1003"/>
      <c r="F22" s="1003"/>
      <c r="G22" s="1003"/>
    </row>
    <row r="23" spans="1:8" ht="19" x14ac:dyDescent="0.4">
      <c r="D23" s="118"/>
      <c r="E23" s="118"/>
      <c r="F23" s="118"/>
      <c r="G23" s="118"/>
    </row>
    <row r="24" spans="1:8" ht="19" x14ac:dyDescent="0.4">
      <c r="D24" s="118"/>
      <c r="E24" s="118"/>
      <c r="F24" s="118"/>
      <c r="G24" s="118"/>
    </row>
    <row r="25" spans="1:8" ht="19" x14ac:dyDescent="0.35">
      <c r="D25" s="123"/>
      <c r="E25" s="124"/>
      <c r="F25" s="124"/>
      <c r="G25" s="124"/>
    </row>
    <row r="26" spans="1:8" ht="19" x14ac:dyDescent="0.4">
      <c r="D26" s="123"/>
      <c r="E26" s="125"/>
      <c r="F26" s="124"/>
      <c r="G26" s="197"/>
    </row>
    <row r="27" spans="1:8" ht="19" x14ac:dyDescent="0.4">
      <c r="D27" s="1004" t="s">
        <v>44</v>
      </c>
      <c r="E27" s="1004"/>
      <c r="F27" s="1004"/>
      <c r="G27" s="1004"/>
    </row>
  </sheetData>
  <mergeCells count="17">
    <mergeCell ref="A6:G6"/>
    <mergeCell ref="A1:B1"/>
    <mergeCell ref="E1:G1"/>
    <mergeCell ref="A2:B2"/>
    <mergeCell ref="A4:G4"/>
    <mergeCell ref="A5:G5"/>
    <mergeCell ref="A8:A9"/>
    <mergeCell ref="B8:B9"/>
    <mergeCell ref="C8:C9"/>
    <mergeCell ref="D8:D9"/>
    <mergeCell ref="E8:F8"/>
    <mergeCell ref="D20:G20"/>
    <mergeCell ref="D21:G21"/>
    <mergeCell ref="D22:G22"/>
    <mergeCell ref="D27:G27"/>
    <mergeCell ref="E7:G7"/>
    <mergeCell ref="G8:G9"/>
  </mergeCells>
  <pageMargins left="0.7" right="0.42" top="0.52" bottom="0.55000000000000004" header="0.3" footer="0.3"/>
  <pageSetup paperSize="9" scale="76"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V34"/>
  <sheetViews>
    <sheetView topLeftCell="A3" workbookViewId="0">
      <selection activeCell="D42" sqref="D42"/>
    </sheetView>
  </sheetViews>
  <sheetFormatPr defaultRowHeight="19.5" customHeight="1" x14ac:dyDescent="0.35"/>
  <cols>
    <col min="1" max="1" width="7.7265625" style="270" customWidth="1"/>
    <col min="2" max="2" width="38.54296875" style="270" customWidth="1"/>
    <col min="3" max="3" width="28" style="271" customWidth="1"/>
    <col min="4" max="4" width="19.7265625" style="270" customWidth="1"/>
    <col min="5" max="8" width="0" style="270" hidden="1" customWidth="1"/>
    <col min="9" max="9" width="18.54296875" style="271" hidden="1" customWidth="1"/>
    <col min="10" max="10" width="0" style="271" hidden="1" customWidth="1"/>
    <col min="11" max="15" width="9.1796875" style="271"/>
    <col min="16" max="256" width="9.1796875" style="270"/>
    <col min="257" max="257" width="7.7265625" style="270" customWidth="1"/>
    <col min="258" max="258" width="42.1796875" style="270" customWidth="1"/>
    <col min="259" max="259" width="24.54296875" style="270" customWidth="1"/>
    <col min="260" max="260" width="24.81640625" style="270" customWidth="1"/>
    <col min="261" max="266" width="0" style="270" hidden="1" customWidth="1"/>
    <col min="267" max="512" width="9.1796875" style="270"/>
    <col min="513" max="513" width="7.7265625" style="270" customWidth="1"/>
    <col min="514" max="514" width="42.1796875" style="270" customWidth="1"/>
    <col min="515" max="515" width="24.54296875" style="270" customWidth="1"/>
    <col min="516" max="516" width="24.81640625" style="270" customWidth="1"/>
    <col min="517" max="522" width="0" style="270" hidden="1" customWidth="1"/>
    <col min="523" max="768" width="9.1796875" style="270"/>
    <col min="769" max="769" width="7.7265625" style="270" customWidth="1"/>
    <col min="770" max="770" width="42.1796875" style="270" customWidth="1"/>
    <col min="771" max="771" width="24.54296875" style="270" customWidth="1"/>
    <col min="772" max="772" width="24.81640625" style="270" customWidth="1"/>
    <col min="773" max="778" width="0" style="270" hidden="1" customWidth="1"/>
    <col min="779" max="1024" width="9.1796875" style="270"/>
    <col min="1025" max="1025" width="7.7265625" style="270" customWidth="1"/>
    <col min="1026" max="1026" width="42.1796875" style="270" customWidth="1"/>
    <col min="1027" max="1027" width="24.54296875" style="270" customWidth="1"/>
    <col min="1028" max="1028" width="24.81640625" style="270" customWidth="1"/>
    <col min="1029" max="1034" width="0" style="270" hidden="1" customWidth="1"/>
    <col min="1035" max="1280" width="9.1796875" style="270"/>
    <col min="1281" max="1281" width="7.7265625" style="270" customWidth="1"/>
    <col min="1282" max="1282" width="42.1796875" style="270" customWidth="1"/>
    <col min="1283" max="1283" width="24.54296875" style="270" customWidth="1"/>
    <col min="1284" max="1284" width="24.81640625" style="270" customWidth="1"/>
    <col min="1285" max="1290" width="0" style="270" hidden="1" customWidth="1"/>
    <col min="1291" max="1536" width="9.1796875" style="270"/>
    <col min="1537" max="1537" width="7.7265625" style="270" customWidth="1"/>
    <col min="1538" max="1538" width="42.1796875" style="270" customWidth="1"/>
    <col min="1539" max="1539" width="24.54296875" style="270" customWidth="1"/>
    <col min="1540" max="1540" width="24.81640625" style="270" customWidth="1"/>
    <col min="1541" max="1546" width="0" style="270" hidden="1" customWidth="1"/>
    <col min="1547" max="1792" width="9.1796875" style="270"/>
    <col min="1793" max="1793" width="7.7265625" style="270" customWidth="1"/>
    <col min="1794" max="1794" width="42.1796875" style="270" customWidth="1"/>
    <col min="1795" max="1795" width="24.54296875" style="270" customWidth="1"/>
    <col min="1796" max="1796" width="24.81640625" style="270" customWidth="1"/>
    <col min="1797" max="1802" width="0" style="270" hidden="1" customWidth="1"/>
    <col min="1803" max="2048" width="9.1796875" style="270"/>
    <col min="2049" max="2049" width="7.7265625" style="270" customWidth="1"/>
    <col min="2050" max="2050" width="42.1796875" style="270" customWidth="1"/>
    <col min="2051" max="2051" width="24.54296875" style="270" customWidth="1"/>
    <col min="2052" max="2052" width="24.81640625" style="270" customWidth="1"/>
    <col min="2053" max="2058" width="0" style="270" hidden="1" customWidth="1"/>
    <col min="2059" max="2304" width="9.1796875" style="270"/>
    <col min="2305" max="2305" width="7.7265625" style="270" customWidth="1"/>
    <col min="2306" max="2306" width="42.1796875" style="270" customWidth="1"/>
    <col min="2307" max="2307" width="24.54296875" style="270" customWidth="1"/>
    <col min="2308" max="2308" width="24.81640625" style="270" customWidth="1"/>
    <col min="2309" max="2314" width="0" style="270" hidden="1" customWidth="1"/>
    <col min="2315" max="2560" width="9.1796875" style="270"/>
    <col min="2561" max="2561" width="7.7265625" style="270" customWidth="1"/>
    <col min="2562" max="2562" width="42.1796875" style="270" customWidth="1"/>
    <col min="2563" max="2563" width="24.54296875" style="270" customWidth="1"/>
    <col min="2564" max="2564" width="24.81640625" style="270" customWidth="1"/>
    <col min="2565" max="2570" width="0" style="270" hidden="1" customWidth="1"/>
    <col min="2571" max="2816" width="9.1796875" style="270"/>
    <col min="2817" max="2817" width="7.7265625" style="270" customWidth="1"/>
    <col min="2818" max="2818" width="42.1796875" style="270" customWidth="1"/>
    <col min="2819" max="2819" width="24.54296875" style="270" customWidth="1"/>
    <col min="2820" max="2820" width="24.81640625" style="270" customWidth="1"/>
    <col min="2821" max="2826" width="0" style="270" hidden="1" customWidth="1"/>
    <col min="2827" max="3072" width="9.1796875" style="270"/>
    <col min="3073" max="3073" width="7.7265625" style="270" customWidth="1"/>
    <col min="3074" max="3074" width="42.1796875" style="270" customWidth="1"/>
    <col min="3075" max="3075" width="24.54296875" style="270" customWidth="1"/>
    <col min="3076" max="3076" width="24.81640625" style="270" customWidth="1"/>
    <col min="3077" max="3082" width="0" style="270" hidden="1" customWidth="1"/>
    <col min="3083" max="3328" width="9.1796875" style="270"/>
    <col min="3329" max="3329" width="7.7265625" style="270" customWidth="1"/>
    <col min="3330" max="3330" width="42.1796875" style="270" customWidth="1"/>
    <col min="3331" max="3331" width="24.54296875" style="270" customWidth="1"/>
    <col min="3332" max="3332" width="24.81640625" style="270" customWidth="1"/>
    <col min="3333" max="3338" width="0" style="270" hidden="1" customWidth="1"/>
    <col min="3339" max="3584" width="9.1796875" style="270"/>
    <col min="3585" max="3585" width="7.7265625" style="270" customWidth="1"/>
    <col min="3586" max="3586" width="42.1796875" style="270" customWidth="1"/>
    <col min="3587" max="3587" width="24.54296875" style="270" customWidth="1"/>
    <col min="3588" max="3588" width="24.81640625" style="270" customWidth="1"/>
    <col min="3589" max="3594" width="0" style="270" hidden="1" customWidth="1"/>
    <col min="3595" max="3840" width="9.1796875" style="270"/>
    <col min="3841" max="3841" width="7.7265625" style="270" customWidth="1"/>
    <col min="3842" max="3842" width="42.1796875" style="270" customWidth="1"/>
    <col min="3843" max="3843" width="24.54296875" style="270" customWidth="1"/>
    <col min="3844" max="3844" width="24.81640625" style="270" customWidth="1"/>
    <col min="3845" max="3850" width="0" style="270" hidden="1" customWidth="1"/>
    <col min="3851" max="4096" width="9.1796875" style="270"/>
    <col min="4097" max="4097" width="7.7265625" style="270" customWidth="1"/>
    <col min="4098" max="4098" width="42.1796875" style="270" customWidth="1"/>
    <col min="4099" max="4099" width="24.54296875" style="270" customWidth="1"/>
    <col min="4100" max="4100" width="24.81640625" style="270" customWidth="1"/>
    <col min="4101" max="4106" width="0" style="270" hidden="1" customWidth="1"/>
    <col min="4107" max="4352" width="9.1796875" style="270"/>
    <col min="4353" max="4353" width="7.7265625" style="270" customWidth="1"/>
    <col min="4354" max="4354" width="42.1796875" style="270" customWidth="1"/>
    <col min="4355" max="4355" width="24.54296875" style="270" customWidth="1"/>
    <col min="4356" max="4356" width="24.81640625" style="270" customWidth="1"/>
    <col min="4357" max="4362" width="0" style="270" hidden="1" customWidth="1"/>
    <col min="4363" max="4608" width="9.1796875" style="270"/>
    <col min="4609" max="4609" width="7.7265625" style="270" customWidth="1"/>
    <col min="4610" max="4610" width="42.1796875" style="270" customWidth="1"/>
    <col min="4611" max="4611" width="24.54296875" style="270" customWidth="1"/>
    <col min="4612" max="4612" width="24.81640625" style="270" customWidth="1"/>
    <col min="4613" max="4618" width="0" style="270" hidden="1" customWidth="1"/>
    <col min="4619" max="4864" width="9.1796875" style="270"/>
    <col min="4865" max="4865" width="7.7265625" style="270" customWidth="1"/>
    <col min="4866" max="4866" width="42.1796875" style="270" customWidth="1"/>
    <col min="4867" max="4867" width="24.54296875" style="270" customWidth="1"/>
    <col min="4868" max="4868" width="24.81640625" style="270" customWidth="1"/>
    <col min="4869" max="4874" width="0" style="270" hidden="1" customWidth="1"/>
    <col min="4875" max="5120" width="9.1796875" style="270"/>
    <col min="5121" max="5121" width="7.7265625" style="270" customWidth="1"/>
    <col min="5122" max="5122" width="42.1796875" style="270" customWidth="1"/>
    <col min="5123" max="5123" width="24.54296875" style="270" customWidth="1"/>
    <col min="5124" max="5124" width="24.81640625" style="270" customWidth="1"/>
    <col min="5125" max="5130" width="0" style="270" hidden="1" customWidth="1"/>
    <col min="5131" max="5376" width="9.1796875" style="270"/>
    <col min="5377" max="5377" width="7.7265625" style="270" customWidth="1"/>
    <col min="5378" max="5378" width="42.1796875" style="270" customWidth="1"/>
    <col min="5379" max="5379" width="24.54296875" style="270" customWidth="1"/>
    <col min="5380" max="5380" width="24.81640625" style="270" customWidth="1"/>
    <col min="5381" max="5386" width="0" style="270" hidden="1" customWidth="1"/>
    <col min="5387" max="5632" width="9.1796875" style="270"/>
    <col min="5633" max="5633" width="7.7265625" style="270" customWidth="1"/>
    <col min="5634" max="5634" width="42.1796875" style="270" customWidth="1"/>
    <col min="5635" max="5635" width="24.54296875" style="270" customWidth="1"/>
    <col min="5636" max="5636" width="24.81640625" style="270" customWidth="1"/>
    <col min="5637" max="5642" width="0" style="270" hidden="1" customWidth="1"/>
    <col min="5643" max="5888" width="9.1796875" style="270"/>
    <col min="5889" max="5889" width="7.7265625" style="270" customWidth="1"/>
    <col min="5890" max="5890" width="42.1796875" style="270" customWidth="1"/>
    <col min="5891" max="5891" width="24.54296875" style="270" customWidth="1"/>
    <col min="5892" max="5892" width="24.81640625" style="270" customWidth="1"/>
    <col min="5893" max="5898" width="0" style="270" hidden="1" customWidth="1"/>
    <col min="5899" max="6144" width="9.1796875" style="270"/>
    <col min="6145" max="6145" width="7.7265625" style="270" customWidth="1"/>
    <col min="6146" max="6146" width="42.1796875" style="270" customWidth="1"/>
    <col min="6147" max="6147" width="24.54296875" style="270" customWidth="1"/>
    <col min="6148" max="6148" width="24.81640625" style="270" customWidth="1"/>
    <col min="6149" max="6154" width="0" style="270" hidden="1" customWidth="1"/>
    <col min="6155" max="6400" width="9.1796875" style="270"/>
    <col min="6401" max="6401" width="7.7265625" style="270" customWidth="1"/>
    <col min="6402" max="6402" width="42.1796875" style="270" customWidth="1"/>
    <col min="6403" max="6403" width="24.54296875" style="270" customWidth="1"/>
    <col min="6404" max="6404" width="24.81640625" style="270" customWidth="1"/>
    <col min="6405" max="6410" width="0" style="270" hidden="1" customWidth="1"/>
    <col min="6411" max="6656" width="9.1796875" style="270"/>
    <col min="6657" max="6657" width="7.7265625" style="270" customWidth="1"/>
    <col min="6658" max="6658" width="42.1796875" style="270" customWidth="1"/>
    <col min="6659" max="6659" width="24.54296875" style="270" customWidth="1"/>
    <col min="6660" max="6660" width="24.81640625" style="270" customWidth="1"/>
    <col min="6661" max="6666" width="0" style="270" hidden="1" customWidth="1"/>
    <col min="6667" max="6912" width="9.1796875" style="270"/>
    <col min="6913" max="6913" width="7.7265625" style="270" customWidth="1"/>
    <col min="6914" max="6914" width="42.1796875" style="270" customWidth="1"/>
    <col min="6915" max="6915" width="24.54296875" style="270" customWidth="1"/>
    <col min="6916" max="6916" width="24.81640625" style="270" customWidth="1"/>
    <col min="6917" max="6922" width="0" style="270" hidden="1" customWidth="1"/>
    <col min="6923" max="7168" width="9.1796875" style="270"/>
    <col min="7169" max="7169" width="7.7265625" style="270" customWidth="1"/>
    <col min="7170" max="7170" width="42.1796875" style="270" customWidth="1"/>
    <col min="7171" max="7171" width="24.54296875" style="270" customWidth="1"/>
    <col min="7172" max="7172" width="24.81640625" style="270" customWidth="1"/>
    <col min="7173" max="7178" width="0" style="270" hidden="1" customWidth="1"/>
    <col min="7179" max="7424" width="9.1796875" style="270"/>
    <col min="7425" max="7425" width="7.7265625" style="270" customWidth="1"/>
    <col min="7426" max="7426" width="42.1796875" style="270" customWidth="1"/>
    <col min="7427" max="7427" width="24.54296875" style="270" customWidth="1"/>
    <col min="7428" max="7428" width="24.81640625" style="270" customWidth="1"/>
    <col min="7429" max="7434" width="0" style="270" hidden="1" customWidth="1"/>
    <col min="7435" max="7680" width="9.1796875" style="270"/>
    <col min="7681" max="7681" width="7.7265625" style="270" customWidth="1"/>
    <col min="7682" max="7682" width="42.1796875" style="270" customWidth="1"/>
    <col min="7683" max="7683" width="24.54296875" style="270" customWidth="1"/>
    <col min="7684" max="7684" width="24.81640625" style="270" customWidth="1"/>
    <col min="7685" max="7690" width="0" style="270" hidden="1" customWidth="1"/>
    <col min="7691" max="7936" width="9.1796875" style="270"/>
    <col min="7937" max="7937" width="7.7265625" style="270" customWidth="1"/>
    <col min="7938" max="7938" width="42.1796875" style="270" customWidth="1"/>
    <col min="7939" max="7939" width="24.54296875" style="270" customWidth="1"/>
    <col min="7940" max="7940" width="24.81640625" style="270" customWidth="1"/>
    <col min="7941" max="7946" width="0" style="270" hidden="1" customWidth="1"/>
    <col min="7947" max="8192" width="9.1796875" style="270"/>
    <col min="8193" max="8193" width="7.7265625" style="270" customWidth="1"/>
    <col min="8194" max="8194" width="42.1796875" style="270" customWidth="1"/>
    <col min="8195" max="8195" width="24.54296875" style="270" customWidth="1"/>
    <col min="8196" max="8196" width="24.81640625" style="270" customWidth="1"/>
    <col min="8197" max="8202" width="0" style="270" hidden="1" customWidth="1"/>
    <col min="8203" max="8448" width="9.1796875" style="270"/>
    <col min="8449" max="8449" width="7.7265625" style="270" customWidth="1"/>
    <col min="8450" max="8450" width="42.1796875" style="270" customWidth="1"/>
    <col min="8451" max="8451" width="24.54296875" style="270" customWidth="1"/>
    <col min="8452" max="8452" width="24.81640625" style="270" customWidth="1"/>
    <col min="8453" max="8458" width="0" style="270" hidden="1" customWidth="1"/>
    <col min="8459" max="8704" width="9.1796875" style="270"/>
    <col min="8705" max="8705" width="7.7265625" style="270" customWidth="1"/>
    <col min="8706" max="8706" width="42.1796875" style="270" customWidth="1"/>
    <col min="8707" max="8707" width="24.54296875" style="270" customWidth="1"/>
    <col min="8708" max="8708" width="24.81640625" style="270" customWidth="1"/>
    <col min="8709" max="8714" width="0" style="270" hidden="1" customWidth="1"/>
    <col min="8715" max="8960" width="9.1796875" style="270"/>
    <col min="8961" max="8961" width="7.7265625" style="270" customWidth="1"/>
    <col min="8962" max="8962" width="42.1796875" style="270" customWidth="1"/>
    <col min="8963" max="8963" width="24.54296875" style="270" customWidth="1"/>
    <col min="8964" max="8964" width="24.81640625" style="270" customWidth="1"/>
    <col min="8965" max="8970" width="0" style="270" hidden="1" customWidth="1"/>
    <col min="8971" max="9216" width="9.1796875" style="270"/>
    <col min="9217" max="9217" width="7.7265625" style="270" customWidth="1"/>
    <col min="9218" max="9218" width="42.1796875" style="270" customWidth="1"/>
    <col min="9219" max="9219" width="24.54296875" style="270" customWidth="1"/>
    <col min="9220" max="9220" width="24.81640625" style="270" customWidth="1"/>
    <col min="9221" max="9226" width="0" style="270" hidden="1" customWidth="1"/>
    <col min="9227" max="9472" width="9.1796875" style="270"/>
    <col min="9473" max="9473" width="7.7265625" style="270" customWidth="1"/>
    <col min="9474" max="9474" width="42.1796875" style="270" customWidth="1"/>
    <col min="9475" max="9475" width="24.54296875" style="270" customWidth="1"/>
    <col min="9476" max="9476" width="24.81640625" style="270" customWidth="1"/>
    <col min="9477" max="9482" width="0" style="270" hidden="1" customWidth="1"/>
    <col min="9483" max="9728" width="9.1796875" style="270"/>
    <col min="9729" max="9729" width="7.7265625" style="270" customWidth="1"/>
    <col min="9730" max="9730" width="42.1796875" style="270" customWidth="1"/>
    <col min="9731" max="9731" width="24.54296875" style="270" customWidth="1"/>
    <col min="9732" max="9732" width="24.81640625" style="270" customWidth="1"/>
    <col min="9733" max="9738" width="0" style="270" hidden="1" customWidth="1"/>
    <col min="9739" max="9984" width="9.1796875" style="270"/>
    <col min="9985" max="9985" width="7.7265625" style="270" customWidth="1"/>
    <col min="9986" max="9986" width="42.1796875" style="270" customWidth="1"/>
    <col min="9987" max="9987" width="24.54296875" style="270" customWidth="1"/>
    <col min="9988" max="9988" width="24.81640625" style="270" customWidth="1"/>
    <col min="9989" max="9994" width="0" style="270" hidden="1" customWidth="1"/>
    <col min="9995" max="10240" width="9.1796875" style="270"/>
    <col min="10241" max="10241" width="7.7265625" style="270" customWidth="1"/>
    <col min="10242" max="10242" width="42.1796875" style="270" customWidth="1"/>
    <col min="10243" max="10243" width="24.54296875" style="270" customWidth="1"/>
    <col min="10244" max="10244" width="24.81640625" style="270" customWidth="1"/>
    <col min="10245" max="10250" width="0" style="270" hidden="1" customWidth="1"/>
    <col min="10251" max="10496" width="9.1796875" style="270"/>
    <col min="10497" max="10497" width="7.7265625" style="270" customWidth="1"/>
    <col min="10498" max="10498" width="42.1796875" style="270" customWidth="1"/>
    <col min="10499" max="10499" width="24.54296875" style="270" customWidth="1"/>
    <col min="10500" max="10500" width="24.81640625" style="270" customWidth="1"/>
    <col min="10501" max="10506" width="0" style="270" hidden="1" customWidth="1"/>
    <col min="10507" max="10752" width="9.1796875" style="270"/>
    <col min="10753" max="10753" width="7.7265625" style="270" customWidth="1"/>
    <col min="10754" max="10754" width="42.1796875" style="270" customWidth="1"/>
    <col min="10755" max="10755" width="24.54296875" style="270" customWidth="1"/>
    <col min="10756" max="10756" width="24.81640625" style="270" customWidth="1"/>
    <col min="10757" max="10762" width="0" style="270" hidden="1" customWidth="1"/>
    <col min="10763" max="11008" width="9.1796875" style="270"/>
    <col min="11009" max="11009" width="7.7265625" style="270" customWidth="1"/>
    <col min="11010" max="11010" width="42.1796875" style="270" customWidth="1"/>
    <col min="11011" max="11011" width="24.54296875" style="270" customWidth="1"/>
    <col min="11012" max="11012" width="24.81640625" style="270" customWidth="1"/>
    <col min="11013" max="11018" width="0" style="270" hidden="1" customWidth="1"/>
    <col min="11019" max="11264" width="9.1796875" style="270"/>
    <col min="11265" max="11265" width="7.7265625" style="270" customWidth="1"/>
    <col min="11266" max="11266" width="42.1796875" style="270" customWidth="1"/>
    <col min="11267" max="11267" width="24.54296875" style="270" customWidth="1"/>
    <col min="11268" max="11268" width="24.81640625" style="270" customWidth="1"/>
    <col min="11269" max="11274" width="0" style="270" hidden="1" customWidth="1"/>
    <col min="11275" max="11520" width="9.1796875" style="270"/>
    <col min="11521" max="11521" width="7.7265625" style="270" customWidth="1"/>
    <col min="11522" max="11522" width="42.1796875" style="270" customWidth="1"/>
    <col min="11523" max="11523" width="24.54296875" style="270" customWidth="1"/>
    <col min="11524" max="11524" width="24.81640625" style="270" customWidth="1"/>
    <col min="11525" max="11530" width="0" style="270" hidden="1" customWidth="1"/>
    <col min="11531" max="11776" width="9.1796875" style="270"/>
    <col min="11777" max="11777" width="7.7265625" style="270" customWidth="1"/>
    <col min="11778" max="11778" width="42.1796875" style="270" customWidth="1"/>
    <col min="11779" max="11779" width="24.54296875" style="270" customWidth="1"/>
    <col min="11780" max="11780" width="24.81640625" style="270" customWidth="1"/>
    <col min="11781" max="11786" width="0" style="270" hidden="1" customWidth="1"/>
    <col min="11787" max="12032" width="9.1796875" style="270"/>
    <col min="12033" max="12033" width="7.7265625" style="270" customWidth="1"/>
    <col min="12034" max="12034" width="42.1796875" style="270" customWidth="1"/>
    <col min="12035" max="12035" width="24.54296875" style="270" customWidth="1"/>
    <col min="12036" max="12036" width="24.81640625" style="270" customWidth="1"/>
    <col min="12037" max="12042" width="0" style="270" hidden="1" customWidth="1"/>
    <col min="12043" max="12288" width="9.1796875" style="270"/>
    <col min="12289" max="12289" width="7.7265625" style="270" customWidth="1"/>
    <col min="12290" max="12290" width="42.1796875" style="270" customWidth="1"/>
    <col min="12291" max="12291" width="24.54296875" style="270" customWidth="1"/>
    <col min="12292" max="12292" width="24.81640625" style="270" customWidth="1"/>
    <col min="12293" max="12298" width="0" style="270" hidden="1" customWidth="1"/>
    <col min="12299" max="12544" width="9.1796875" style="270"/>
    <col min="12545" max="12545" width="7.7265625" style="270" customWidth="1"/>
    <col min="12546" max="12546" width="42.1796875" style="270" customWidth="1"/>
    <col min="12547" max="12547" width="24.54296875" style="270" customWidth="1"/>
    <col min="12548" max="12548" width="24.81640625" style="270" customWidth="1"/>
    <col min="12549" max="12554" width="0" style="270" hidden="1" customWidth="1"/>
    <col min="12555" max="12800" width="9.1796875" style="270"/>
    <col min="12801" max="12801" width="7.7265625" style="270" customWidth="1"/>
    <col min="12802" max="12802" width="42.1796875" style="270" customWidth="1"/>
    <col min="12803" max="12803" width="24.54296875" style="270" customWidth="1"/>
    <col min="12804" max="12804" width="24.81640625" style="270" customWidth="1"/>
    <col min="12805" max="12810" width="0" style="270" hidden="1" customWidth="1"/>
    <col min="12811" max="13056" width="9.1796875" style="270"/>
    <col min="13057" max="13057" width="7.7265625" style="270" customWidth="1"/>
    <col min="13058" max="13058" width="42.1796875" style="270" customWidth="1"/>
    <col min="13059" max="13059" width="24.54296875" style="270" customWidth="1"/>
    <col min="13060" max="13060" width="24.81640625" style="270" customWidth="1"/>
    <col min="13061" max="13066" width="0" style="270" hidden="1" customWidth="1"/>
    <col min="13067" max="13312" width="9.1796875" style="270"/>
    <col min="13313" max="13313" width="7.7265625" style="270" customWidth="1"/>
    <col min="13314" max="13314" width="42.1796875" style="270" customWidth="1"/>
    <col min="13315" max="13315" width="24.54296875" style="270" customWidth="1"/>
    <col min="13316" max="13316" width="24.81640625" style="270" customWidth="1"/>
    <col min="13317" max="13322" width="0" style="270" hidden="1" customWidth="1"/>
    <col min="13323" max="13568" width="9.1796875" style="270"/>
    <col min="13569" max="13569" width="7.7265625" style="270" customWidth="1"/>
    <col min="13570" max="13570" width="42.1796875" style="270" customWidth="1"/>
    <col min="13571" max="13571" width="24.54296875" style="270" customWidth="1"/>
    <col min="13572" max="13572" width="24.81640625" style="270" customWidth="1"/>
    <col min="13573" max="13578" width="0" style="270" hidden="1" customWidth="1"/>
    <col min="13579" max="13824" width="9.1796875" style="270"/>
    <col min="13825" max="13825" width="7.7265625" style="270" customWidth="1"/>
    <col min="13826" max="13826" width="42.1796875" style="270" customWidth="1"/>
    <col min="13827" max="13827" width="24.54296875" style="270" customWidth="1"/>
    <col min="13828" max="13828" width="24.81640625" style="270" customWidth="1"/>
    <col min="13829" max="13834" width="0" style="270" hidden="1" customWidth="1"/>
    <col min="13835" max="14080" width="9.1796875" style="270"/>
    <col min="14081" max="14081" width="7.7265625" style="270" customWidth="1"/>
    <col min="14082" max="14082" width="42.1796875" style="270" customWidth="1"/>
    <col min="14083" max="14083" width="24.54296875" style="270" customWidth="1"/>
    <col min="14084" max="14084" width="24.81640625" style="270" customWidth="1"/>
    <col min="14085" max="14090" width="0" style="270" hidden="1" customWidth="1"/>
    <col min="14091" max="14336" width="9.1796875" style="270"/>
    <col min="14337" max="14337" width="7.7265625" style="270" customWidth="1"/>
    <col min="14338" max="14338" width="42.1796875" style="270" customWidth="1"/>
    <col min="14339" max="14339" width="24.54296875" style="270" customWidth="1"/>
    <col min="14340" max="14340" width="24.81640625" style="270" customWidth="1"/>
    <col min="14341" max="14346" width="0" style="270" hidden="1" customWidth="1"/>
    <col min="14347" max="14592" width="9.1796875" style="270"/>
    <col min="14593" max="14593" width="7.7265625" style="270" customWidth="1"/>
    <col min="14594" max="14594" width="42.1796875" style="270" customWidth="1"/>
    <col min="14595" max="14595" width="24.54296875" style="270" customWidth="1"/>
    <col min="14596" max="14596" width="24.81640625" style="270" customWidth="1"/>
    <col min="14597" max="14602" width="0" style="270" hidden="1" customWidth="1"/>
    <col min="14603" max="14848" width="9.1796875" style="270"/>
    <col min="14849" max="14849" width="7.7265625" style="270" customWidth="1"/>
    <col min="14850" max="14850" width="42.1796875" style="270" customWidth="1"/>
    <col min="14851" max="14851" width="24.54296875" style="270" customWidth="1"/>
    <col min="14852" max="14852" width="24.81640625" style="270" customWidth="1"/>
    <col min="14853" max="14858" width="0" style="270" hidden="1" customWidth="1"/>
    <col min="14859" max="15104" width="9.1796875" style="270"/>
    <col min="15105" max="15105" width="7.7265625" style="270" customWidth="1"/>
    <col min="15106" max="15106" width="42.1796875" style="270" customWidth="1"/>
    <col min="15107" max="15107" width="24.54296875" style="270" customWidth="1"/>
    <col min="15108" max="15108" width="24.81640625" style="270" customWidth="1"/>
    <col min="15109" max="15114" width="0" style="270" hidden="1" customWidth="1"/>
    <col min="15115" max="15360" width="9.1796875" style="270"/>
    <col min="15361" max="15361" width="7.7265625" style="270" customWidth="1"/>
    <col min="15362" max="15362" width="42.1796875" style="270" customWidth="1"/>
    <col min="15363" max="15363" width="24.54296875" style="270" customWidth="1"/>
    <col min="15364" max="15364" width="24.81640625" style="270" customWidth="1"/>
    <col min="15365" max="15370" width="0" style="270" hidden="1" customWidth="1"/>
    <col min="15371" max="15616" width="9.1796875" style="270"/>
    <col min="15617" max="15617" width="7.7265625" style="270" customWidth="1"/>
    <col min="15618" max="15618" width="42.1796875" style="270" customWidth="1"/>
    <col min="15619" max="15619" width="24.54296875" style="270" customWidth="1"/>
    <col min="15620" max="15620" width="24.81640625" style="270" customWidth="1"/>
    <col min="15621" max="15626" width="0" style="270" hidden="1" customWidth="1"/>
    <col min="15627" max="15872" width="9.1796875" style="270"/>
    <col min="15873" max="15873" width="7.7265625" style="270" customWidth="1"/>
    <col min="15874" max="15874" width="42.1796875" style="270" customWidth="1"/>
    <col min="15875" max="15875" width="24.54296875" style="270" customWidth="1"/>
    <col min="15876" max="15876" width="24.81640625" style="270" customWidth="1"/>
    <col min="15877" max="15882" width="0" style="270" hidden="1" customWidth="1"/>
    <col min="15883" max="16128" width="9.1796875" style="270"/>
    <col min="16129" max="16129" width="7.7265625" style="270" customWidth="1"/>
    <col min="16130" max="16130" width="42.1796875" style="270" customWidth="1"/>
    <col min="16131" max="16131" width="24.54296875" style="270" customWidth="1"/>
    <col min="16132" max="16132" width="24.81640625" style="270" customWidth="1"/>
    <col min="16133" max="16138" width="0" style="270" hidden="1" customWidth="1"/>
    <col min="16139" max="16384" width="9.1796875" style="270"/>
  </cols>
  <sheetData>
    <row r="1" spans="1:256" ht="18.75" hidden="1" customHeight="1" x14ac:dyDescent="0.35">
      <c r="A1" s="1090" t="s">
        <v>49</v>
      </c>
      <c r="B1" s="1090"/>
      <c r="C1" s="1091" t="s">
        <v>387</v>
      </c>
      <c r="D1" s="1091"/>
    </row>
    <row r="2" spans="1:256" ht="18.75" hidden="1" customHeight="1" x14ac:dyDescent="0.35">
      <c r="A2" s="1092" t="s">
        <v>636</v>
      </c>
      <c r="B2" s="1092"/>
      <c r="C2" s="269"/>
      <c r="D2" s="269"/>
    </row>
    <row r="3" spans="1:256" ht="18.75" customHeight="1" x14ac:dyDescent="0.35">
      <c r="A3" s="1092" t="s">
        <v>47</v>
      </c>
      <c r="B3" s="1092"/>
      <c r="C3" s="1091" t="s">
        <v>387</v>
      </c>
      <c r="D3" s="1091"/>
    </row>
    <row r="4" spans="1:256" ht="18.75" customHeight="1" x14ac:dyDescent="0.35">
      <c r="A4" s="1092" t="s">
        <v>2</v>
      </c>
      <c r="B4" s="1092"/>
      <c r="C4" s="269"/>
      <c r="D4" s="269"/>
    </row>
    <row r="5" spans="1:256" ht="16.5" x14ac:dyDescent="0.35">
      <c r="A5" s="204"/>
      <c r="B5" s="204"/>
      <c r="C5" s="269"/>
      <c r="D5" s="269"/>
    </row>
    <row r="6" spans="1:256" ht="38.25" customHeight="1" x14ac:dyDescent="0.35">
      <c r="A6" s="1093" t="s">
        <v>402</v>
      </c>
      <c r="B6" s="1093"/>
      <c r="C6" s="1093"/>
      <c r="D6" s="1093"/>
    </row>
    <row r="7" spans="1:256" ht="18" hidden="1" x14ac:dyDescent="0.4">
      <c r="A7" s="1086" t="e">
        <f>+#REF!</f>
        <v>#REF!</v>
      </c>
      <c r="B7" s="1086"/>
      <c r="C7" s="1086"/>
      <c r="D7" s="1086"/>
    </row>
    <row r="8" spans="1:256" ht="18.75" customHeight="1" x14ac:dyDescent="0.4">
      <c r="A8" s="1086" t="e">
        <f>+#REF!</f>
        <v>#REF!</v>
      </c>
      <c r="B8" s="1086"/>
      <c r="C8" s="1086"/>
      <c r="D8" s="1086"/>
      <c r="E8" s="1086">
        <f>'[1]PL05- xong'!E7</f>
        <v>0</v>
      </c>
      <c r="F8" s="1086"/>
      <c r="G8" s="1086"/>
      <c r="H8" s="1086"/>
      <c r="I8" s="1086"/>
      <c r="J8" s="1086"/>
      <c r="K8" s="1086"/>
      <c r="L8" s="1086"/>
      <c r="M8" s="1086"/>
      <c r="N8" s="1086"/>
      <c r="O8" s="1086"/>
      <c r="P8" s="1086"/>
      <c r="Q8" s="1086"/>
      <c r="R8" s="1086"/>
      <c r="S8" s="1086"/>
      <c r="T8" s="1086"/>
      <c r="U8" s="1086">
        <f>'[1]PL05- xong'!U7</f>
        <v>0</v>
      </c>
      <c r="V8" s="1086"/>
      <c r="W8" s="1086"/>
      <c r="X8" s="1086"/>
      <c r="Y8" s="1086">
        <f>'[1]PL05- xong'!Y7</f>
        <v>0</v>
      </c>
      <c r="Z8" s="1086"/>
      <c r="AA8" s="1086"/>
      <c r="AB8" s="1086"/>
      <c r="AC8" s="1086">
        <f>'[1]PL05- xong'!AC7</f>
        <v>0</v>
      </c>
      <c r="AD8" s="1086"/>
      <c r="AE8" s="1086"/>
      <c r="AF8" s="1086"/>
      <c r="AG8" s="1086">
        <f>'[1]PL05- xong'!AG7</f>
        <v>0</v>
      </c>
      <c r="AH8" s="1086"/>
      <c r="AI8" s="1086"/>
      <c r="AJ8" s="1086"/>
      <c r="AK8" s="1086">
        <f>'[1]PL05- xong'!AK7</f>
        <v>0</v>
      </c>
      <c r="AL8" s="1086"/>
      <c r="AM8" s="1086"/>
      <c r="AN8" s="1086"/>
      <c r="AO8" s="1086">
        <f>'[1]PL05- xong'!AO7</f>
        <v>0</v>
      </c>
      <c r="AP8" s="1086"/>
      <c r="AQ8" s="1086"/>
      <c r="AR8" s="1086"/>
      <c r="AS8" s="1086">
        <f>'[1]PL05- xong'!AS7</f>
        <v>0</v>
      </c>
      <c r="AT8" s="1086"/>
      <c r="AU8" s="1086"/>
      <c r="AV8" s="1086"/>
      <c r="AW8" s="1086">
        <f>'[1]PL05- xong'!AW7</f>
        <v>0</v>
      </c>
      <c r="AX8" s="1086"/>
      <c r="AY8" s="1086"/>
      <c r="AZ8" s="1086"/>
      <c r="BA8" s="1086">
        <f>'[1]PL05- xong'!BA7</f>
        <v>0</v>
      </c>
      <c r="BB8" s="1086"/>
      <c r="BC8" s="1086"/>
      <c r="BD8" s="1086"/>
      <c r="BE8" s="1086">
        <f>'[1]PL05- xong'!BE7</f>
        <v>0</v>
      </c>
      <c r="BF8" s="1086"/>
      <c r="BG8" s="1086"/>
      <c r="BH8" s="1086"/>
      <c r="BI8" s="1086">
        <f>'[1]PL05- xong'!BI7</f>
        <v>0</v>
      </c>
      <c r="BJ8" s="1086"/>
      <c r="BK8" s="1086"/>
      <c r="BL8" s="1086"/>
      <c r="BM8" s="1086">
        <f>'[1]PL05- xong'!BM7</f>
        <v>0</v>
      </c>
      <c r="BN8" s="1086"/>
      <c r="BO8" s="1086"/>
      <c r="BP8" s="1086"/>
      <c r="BQ8" s="1086">
        <f>'[1]PL05- xong'!BQ7</f>
        <v>0</v>
      </c>
      <c r="BR8" s="1086"/>
      <c r="BS8" s="1086"/>
      <c r="BT8" s="1086"/>
      <c r="BU8" s="1086">
        <f>'[1]PL05- xong'!BU7</f>
        <v>0</v>
      </c>
      <c r="BV8" s="1086"/>
      <c r="BW8" s="1086"/>
      <c r="BX8" s="1086"/>
      <c r="BY8" s="1086">
        <f>'[1]PL05- xong'!BY7</f>
        <v>0</v>
      </c>
      <c r="BZ8" s="1086"/>
      <c r="CA8" s="1086"/>
      <c r="CB8" s="1086"/>
      <c r="CC8" s="1086">
        <f>'[1]PL05- xong'!CC7</f>
        <v>0</v>
      </c>
      <c r="CD8" s="1086"/>
      <c r="CE8" s="1086"/>
      <c r="CF8" s="1086"/>
      <c r="CG8" s="1086">
        <f>'[1]PL05- xong'!CG7</f>
        <v>0</v>
      </c>
      <c r="CH8" s="1086"/>
      <c r="CI8" s="1086"/>
      <c r="CJ8" s="1086"/>
      <c r="CK8" s="1086">
        <f>'[1]PL05- xong'!CK7</f>
        <v>0</v>
      </c>
      <c r="CL8" s="1086"/>
      <c r="CM8" s="1086"/>
      <c r="CN8" s="1086"/>
      <c r="CO8" s="1086">
        <f>'[1]PL05- xong'!CO7</f>
        <v>0</v>
      </c>
      <c r="CP8" s="1086"/>
      <c r="CQ8" s="1086"/>
      <c r="CR8" s="1086"/>
      <c r="CS8" s="1086">
        <f>'[1]PL05- xong'!CS7</f>
        <v>0</v>
      </c>
      <c r="CT8" s="1086"/>
      <c r="CU8" s="1086"/>
      <c r="CV8" s="1086"/>
      <c r="CW8" s="1086">
        <f>'[1]PL05- xong'!CW7</f>
        <v>0</v>
      </c>
      <c r="CX8" s="1086"/>
      <c r="CY8" s="1086"/>
      <c r="CZ8" s="1086"/>
      <c r="DA8" s="1086">
        <f>'[1]PL05- xong'!DA7</f>
        <v>0</v>
      </c>
      <c r="DB8" s="1086"/>
      <c r="DC8" s="1086"/>
      <c r="DD8" s="1086"/>
      <c r="DE8" s="1086">
        <f>'[1]PL05- xong'!DE7</f>
        <v>0</v>
      </c>
      <c r="DF8" s="1086"/>
      <c r="DG8" s="1086"/>
      <c r="DH8" s="1086"/>
      <c r="DI8" s="1086">
        <f>'[1]PL05- xong'!DI7</f>
        <v>0</v>
      </c>
      <c r="DJ8" s="1086"/>
      <c r="DK8" s="1086"/>
      <c r="DL8" s="1086"/>
      <c r="DM8" s="1086">
        <f>'[1]PL05- xong'!DM7</f>
        <v>0</v>
      </c>
      <c r="DN8" s="1086"/>
      <c r="DO8" s="1086"/>
      <c r="DP8" s="1086"/>
      <c r="DQ8" s="1086">
        <f>'[1]PL05- xong'!DQ7</f>
        <v>0</v>
      </c>
      <c r="DR8" s="1086"/>
      <c r="DS8" s="1086"/>
      <c r="DT8" s="1086"/>
      <c r="DU8" s="1086">
        <f>'[1]PL05- xong'!DU7</f>
        <v>0</v>
      </c>
      <c r="DV8" s="1086"/>
      <c r="DW8" s="1086"/>
      <c r="DX8" s="1086"/>
      <c r="DY8" s="1086">
        <f>'[1]PL05- xong'!DY7</f>
        <v>0</v>
      </c>
      <c r="DZ8" s="1086"/>
      <c r="EA8" s="1086"/>
      <c r="EB8" s="1086"/>
      <c r="EC8" s="1086">
        <f>'[1]PL05- xong'!EC7</f>
        <v>0</v>
      </c>
      <c r="ED8" s="1086"/>
      <c r="EE8" s="1086"/>
      <c r="EF8" s="1086"/>
      <c r="EG8" s="1086">
        <f>'[1]PL05- xong'!EG7</f>
        <v>0</v>
      </c>
      <c r="EH8" s="1086"/>
      <c r="EI8" s="1086"/>
      <c r="EJ8" s="1086"/>
      <c r="EK8" s="1086">
        <f>'[1]PL05- xong'!EK7</f>
        <v>0</v>
      </c>
      <c r="EL8" s="1086"/>
      <c r="EM8" s="1086"/>
      <c r="EN8" s="1086"/>
      <c r="EO8" s="1086">
        <f>'[1]PL05- xong'!EO7</f>
        <v>0</v>
      </c>
      <c r="EP8" s="1086"/>
      <c r="EQ8" s="1086"/>
      <c r="ER8" s="1086"/>
      <c r="ES8" s="1086">
        <f>'[1]PL05- xong'!ES7</f>
        <v>0</v>
      </c>
      <c r="ET8" s="1086"/>
      <c r="EU8" s="1086"/>
      <c r="EV8" s="1086"/>
      <c r="EW8" s="1086">
        <f>'[1]PL05- xong'!EW7</f>
        <v>0</v>
      </c>
      <c r="EX8" s="1086"/>
      <c r="EY8" s="1086"/>
      <c r="EZ8" s="1086"/>
      <c r="FA8" s="1086">
        <f>'[1]PL05- xong'!FA7</f>
        <v>0</v>
      </c>
      <c r="FB8" s="1086"/>
      <c r="FC8" s="1086"/>
      <c r="FD8" s="1086"/>
      <c r="FE8" s="1086">
        <f>'[1]PL05- xong'!FE7</f>
        <v>0</v>
      </c>
      <c r="FF8" s="1086"/>
      <c r="FG8" s="1086"/>
      <c r="FH8" s="1086"/>
      <c r="FI8" s="1086">
        <f>'[1]PL05- xong'!FI7</f>
        <v>0</v>
      </c>
      <c r="FJ8" s="1086"/>
      <c r="FK8" s="1086"/>
      <c r="FL8" s="1086"/>
      <c r="FM8" s="1086">
        <f>'[1]PL05- xong'!FM7</f>
        <v>0</v>
      </c>
      <c r="FN8" s="1086"/>
      <c r="FO8" s="1086"/>
      <c r="FP8" s="1086"/>
      <c r="FQ8" s="1086">
        <f>'[1]PL05- xong'!FQ7</f>
        <v>0</v>
      </c>
      <c r="FR8" s="1086"/>
      <c r="FS8" s="1086"/>
      <c r="FT8" s="1086"/>
      <c r="FU8" s="1086">
        <f>'[1]PL05- xong'!FU7</f>
        <v>0</v>
      </c>
      <c r="FV8" s="1086"/>
      <c r="FW8" s="1086"/>
      <c r="FX8" s="1086"/>
      <c r="FY8" s="1086">
        <f>'[1]PL05- xong'!FY7</f>
        <v>0</v>
      </c>
      <c r="FZ8" s="1086"/>
      <c r="GA8" s="1086"/>
      <c r="GB8" s="1086"/>
      <c r="GC8" s="1086">
        <f>'[1]PL05- xong'!GC7</f>
        <v>0</v>
      </c>
      <c r="GD8" s="1086"/>
      <c r="GE8" s="1086"/>
      <c r="GF8" s="1086"/>
      <c r="GG8" s="1086">
        <f>'[1]PL05- xong'!GG7</f>
        <v>0</v>
      </c>
      <c r="GH8" s="1086"/>
      <c r="GI8" s="1086"/>
      <c r="GJ8" s="1086"/>
      <c r="GK8" s="1086">
        <f>'[1]PL05- xong'!GK7</f>
        <v>0</v>
      </c>
      <c r="GL8" s="1086"/>
      <c r="GM8" s="1086"/>
      <c r="GN8" s="1086"/>
      <c r="GO8" s="1086">
        <f>'[1]PL05- xong'!GO7</f>
        <v>0</v>
      </c>
      <c r="GP8" s="1086"/>
      <c r="GQ8" s="1086"/>
      <c r="GR8" s="1086"/>
      <c r="GS8" s="1086">
        <f>'[1]PL05- xong'!GS7</f>
        <v>0</v>
      </c>
      <c r="GT8" s="1086"/>
      <c r="GU8" s="1086"/>
      <c r="GV8" s="1086"/>
      <c r="GW8" s="1086">
        <f>'[1]PL05- xong'!GW7</f>
        <v>0</v>
      </c>
      <c r="GX8" s="1086"/>
      <c r="GY8" s="1086"/>
      <c r="GZ8" s="1086"/>
      <c r="HA8" s="1086">
        <f>'[1]PL05- xong'!HA7</f>
        <v>0</v>
      </c>
      <c r="HB8" s="1086"/>
      <c r="HC8" s="1086"/>
      <c r="HD8" s="1086"/>
      <c r="HE8" s="1086">
        <f>'[1]PL05- xong'!HE7</f>
        <v>0</v>
      </c>
      <c r="HF8" s="1086"/>
      <c r="HG8" s="1086"/>
      <c r="HH8" s="1086"/>
      <c r="HI8" s="1086">
        <f>'[1]PL05- xong'!HI7</f>
        <v>0</v>
      </c>
      <c r="HJ8" s="1086"/>
      <c r="HK8" s="1086"/>
      <c r="HL8" s="1086"/>
      <c r="HM8" s="1086">
        <f>'[1]PL05- xong'!HM7</f>
        <v>0</v>
      </c>
      <c r="HN8" s="1086"/>
      <c r="HO8" s="1086"/>
      <c r="HP8" s="1086"/>
      <c r="HQ8" s="1086">
        <f>'[1]PL05- xong'!HQ7</f>
        <v>0</v>
      </c>
      <c r="HR8" s="1086"/>
      <c r="HS8" s="1086"/>
      <c r="HT8" s="1086"/>
      <c r="HU8" s="1086">
        <f>'[1]PL05- xong'!HU7</f>
        <v>0</v>
      </c>
      <c r="HV8" s="1086"/>
      <c r="HW8" s="1086"/>
      <c r="HX8" s="1086"/>
      <c r="HY8" s="1086">
        <f>'[1]PL05- xong'!HY7</f>
        <v>0</v>
      </c>
      <c r="HZ8" s="1086"/>
      <c r="IA8" s="1086"/>
      <c r="IB8" s="1086"/>
      <c r="IC8" s="1086">
        <f>'[1]PL05- xong'!IC7</f>
        <v>0</v>
      </c>
      <c r="ID8" s="1086"/>
      <c r="IE8" s="1086"/>
      <c r="IF8" s="1086"/>
      <c r="IG8" s="1086">
        <f>'[1]PL05- xong'!IG7</f>
        <v>0</v>
      </c>
      <c r="IH8" s="1086"/>
      <c r="II8" s="1086"/>
      <c r="IJ8" s="1086"/>
      <c r="IK8" s="1086">
        <f>'[1]PL05- xong'!IK7</f>
        <v>0</v>
      </c>
      <c r="IL8" s="1086"/>
      <c r="IM8" s="1086"/>
      <c r="IN8" s="1086"/>
      <c r="IO8" s="1086">
        <f>'[1]PL05- xong'!IO7</f>
        <v>0</v>
      </c>
      <c r="IP8" s="1086"/>
      <c r="IQ8" s="1086"/>
      <c r="IR8" s="1086"/>
      <c r="IS8" s="1086">
        <f>'[1]PL05- xong'!IS7</f>
        <v>0</v>
      </c>
      <c r="IT8" s="1086"/>
      <c r="IU8" s="1086"/>
      <c r="IV8" s="1086"/>
    </row>
    <row r="9" spans="1:256" ht="19.5" customHeight="1" x14ac:dyDescent="0.35">
      <c r="C9" s="1087" t="s">
        <v>191</v>
      </c>
      <c r="D9" s="1087"/>
    </row>
    <row r="10" spans="1:256" ht="27.75" customHeight="1" x14ac:dyDescent="0.35">
      <c r="A10" s="272" t="s">
        <v>51</v>
      </c>
      <c r="B10" s="272" t="s">
        <v>52</v>
      </c>
      <c r="C10" s="273" t="s">
        <v>388</v>
      </c>
      <c r="D10" s="272" t="s">
        <v>287</v>
      </c>
    </row>
    <row r="11" spans="1:256" ht="22.5" customHeight="1" x14ac:dyDescent="0.35">
      <c r="A11" s="1088" t="s">
        <v>389</v>
      </c>
      <c r="B11" s="1088"/>
      <c r="C11" s="273">
        <f>C12+C18</f>
        <v>2759430099</v>
      </c>
      <c r="D11" s="272"/>
    </row>
    <row r="12" spans="1:256" s="278" customFormat="1" ht="28.5" customHeight="1" x14ac:dyDescent="0.35">
      <c r="A12" s="274" t="s">
        <v>169</v>
      </c>
      <c r="B12" s="275" t="s">
        <v>390</v>
      </c>
      <c r="C12" s="276">
        <f>C13+C14+C15+C16+C17</f>
        <v>1214178889</v>
      </c>
      <c r="D12" s="277"/>
      <c r="I12" s="279"/>
      <c r="J12" s="279"/>
      <c r="K12" s="279"/>
      <c r="L12" s="279"/>
      <c r="M12" s="279"/>
      <c r="N12" s="279"/>
      <c r="O12" s="279"/>
    </row>
    <row r="13" spans="1:256" ht="28.5" customHeight="1" x14ac:dyDescent="0.35">
      <c r="A13" s="280">
        <v>1</v>
      </c>
      <c r="B13" s="281" t="s">
        <v>391</v>
      </c>
      <c r="C13" s="282">
        <v>361533000</v>
      </c>
      <c r="D13" s="281"/>
    </row>
    <row r="14" spans="1:256" ht="28.5" customHeight="1" x14ac:dyDescent="0.35">
      <c r="A14" s="280">
        <v>2</v>
      </c>
      <c r="B14" s="281" t="s">
        <v>392</v>
      </c>
      <c r="C14" s="282"/>
      <c r="D14" s="281"/>
    </row>
    <row r="15" spans="1:256" ht="28.5" customHeight="1" x14ac:dyDescent="0.35">
      <c r="A15" s="280">
        <v>3</v>
      </c>
      <c r="B15" s="281" t="s">
        <v>393</v>
      </c>
      <c r="C15" s="282">
        <v>13954000</v>
      </c>
      <c r="D15" s="281"/>
    </row>
    <row r="16" spans="1:256" ht="28.5" customHeight="1" x14ac:dyDescent="0.35">
      <c r="A16" s="280">
        <v>4</v>
      </c>
      <c r="B16" s="281" t="s">
        <v>394</v>
      </c>
      <c r="C16" s="282">
        <v>30702668</v>
      </c>
      <c r="D16" s="283"/>
    </row>
    <row r="17" spans="1:15" ht="28.5" customHeight="1" x14ac:dyDescent="0.35">
      <c r="A17" s="280">
        <v>5</v>
      </c>
      <c r="B17" s="281" t="s">
        <v>395</v>
      </c>
      <c r="C17" s="282">
        <v>807989221</v>
      </c>
      <c r="D17" s="281"/>
    </row>
    <row r="18" spans="1:15" s="287" customFormat="1" ht="28.5" customHeight="1" x14ac:dyDescent="0.35">
      <c r="A18" s="274" t="s">
        <v>125</v>
      </c>
      <c r="B18" s="284" t="s">
        <v>396</v>
      </c>
      <c r="C18" s="285">
        <f>SUM(C19:C24)</f>
        <v>1545251210</v>
      </c>
      <c r="D18" s="286"/>
      <c r="I18" s="288"/>
      <c r="J18" s="288"/>
      <c r="K18" s="288"/>
      <c r="L18" s="288"/>
      <c r="M18" s="288"/>
      <c r="N18" s="288"/>
      <c r="O18" s="288"/>
    </row>
    <row r="19" spans="1:15" ht="28.5" customHeight="1" x14ac:dyDescent="0.35">
      <c r="A19" s="280">
        <v>1</v>
      </c>
      <c r="B19" s="281" t="s">
        <v>391</v>
      </c>
      <c r="C19" s="282">
        <v>34324000</v>
      </c>
      <c r="D19" s="281"/>
      <c r="E19" s="270" t="s">
        <v>397</v>
      </c>
      <c r="F19" s="1089" t="s">
        <v>398</v>
      </c>
      <c r="G19" s="1089"/>
      <c r="H19" s="1089"/>
      <c r="I19" s="271">
        <v>117168738</v>
      </c>
    </row>
    <row r="20" spans="1:15" ht="28.5" customHeight="1" x14ac:dyDescent="0.35">
      <c r="A20" s="280">
        <v>2</v>
      </c>
      <c r="B20" s="281" t="s">
        <v>392</v>
      </c>
      <c r="C20" s="282"/>
      <c r="D20" s="281"/>
      <c r="E20" s="270" t="s">
        <v>399</v>
      </c>
    </row>
    <row r="21" spans="1:15" ht="28.5" customHeight="1" x14ac:dyDescent="0.35">
      <c r="A21" s="280">
        <v>3</v>
      </c>
      <c r="B21" s="281" t="s">
        <v>400</v>
      </c>
      <c r="C21" s="282"/>
      <c r="D21" s="281"/>
    </row>
    <row r="22" spans="1:15" ht="28.5" customHeight="1" x14ac:dyDescent="0.35">
      <c r="A22" s="280">
        <v>4</v>
      </c>
      <c r="B22" s="281" t="s">
        <v>394</v>
      </c>
      <c r="C22" s="282">
        <v>234646730</v>
      </c>
      <c r="D22" s="281"/>
    </row>
    <row r="23" spans="1:15" ht="28.5" customHeight="1" x14ac:dyDescent="0.35">
      <c r="A23" s="280">
        <v>5</v>
      </c>
      <c r="B23" s="281" t="s">
        <v>401</v>
      </c>
      <c r="C23" s="282"/>
      <c r="D23" s="281"/>
    </row>
    <row r="24" spans="1:15" ht="28.5" customHeight="1" x14ac:dyDescent="0.35">
      <c r="A24" s="280">
        <v>6</v>
      </c>
      <c r="B24" s="281" t="s">
        <v>395</v>
      </c>
      <c r="C24" s="282">
        <v>1276280480</v>
      </c>
      <c r="D24" s="281"/>
    </row>
    <row r="25" spans="1:15" ht="14.25" customHeight="1" x14ac:dyDescent="0.35"/>
    <row r="26" spans="1:15" ht="19.5" hidden="1" customHeight="1" x14ac:dyDescent="0.35">
      <c r="C26" s="1084" t="e">
        <f>+#REF!</f>
        <v>#REF!</v>
      </c>
      <c r="D26" s="1084"/>
    </row>
    <row r="27" spans="1:15" ht="19.5" hidden="1" customHeight="1" x14ac:dyDescent="0.35">
      <c r="C27" s="1085" t="s">
        <v>42</v>
      </c>
      <c r="D27" s="1085"/>
    </row>
    <row r="28" spans="1:15" ht="19.5" hidden="1" customHeight="1" x14ac:dyDescent="0.35">
      <c r="C28" s="289"/>
      <c r="D28" s="290"/>
    </row>
    <row r="29" spans="1:15" ht="19.5" hidden="1" customHeight="1" x14ac:dyDescent="0.35">
      <c r="C29" s="289"/>
      <c r="D29" s="290"/>
    </row>
    <row r="30" spans="1:15" ht="19.5" hidden="1" customHeight="1" x14ac:dyDescent="0.35">
      <c r="C30" s="289"/>
      <c r="D30" s="290"/>
    </row>
    <row r="31" spans="1:15" ht="19.5" hidden="1" customHeight="1" x14ac:dyDescent="0.35">
      <c r="C31" s="289"/>
      <c r="D31" s="290"/>
    </row>
    <row r="32" spans="1:15" ht="19.5" hidden="1" customHeight="1" x14ac:dyDescent="0.35">
      <c r="C32" s="289"/>
      <c r="D32" s="290"/>
    </row>
    <row r="33" spans="3:4" ht="19.5" hidden="1" customHeight="1" x14ac:dyDescent="0.35">
      <c r="C33" s="1085" t="s">
        <v>44</v>
      </c>
      <c r="D33" s="1085"/>
    </row>
    <row r="34" spans="3:4" ht="19.5" hidden="1" customHeight="1" x14ac:dyDescent="0.35"/>
  </sheetData>
  <mergeCells count="78">
    <mergeCell ref="Y8:AB8"/>
    <mergeCell ref="A1:B1"/>
    <mergeCell ref="C1:D1"/>
    <mergeCell ref="A2:B2"/>
    <mergeCell ref="A6:D6"/>
    <mergeCell ref="A7:D7"/>
    <mergeCell ref="A8:D8"/>
    <mergeCell ref="E8:H8"/>
    <mergeCell ref="I8:L8"/>
    <mergeCell ref="M8:P8"/>
    <mergeCell ref="Q8:T8"/>
    <mergeCell ref="U8:X8"/>
    <mergeCell ref="A3:B3"/>
    <mergeCell ref="C3:D3"/>
    <mergeCell ref="A4:B4"/>
    <mergeCell ref="BU8:BX8"/>
    <mergeCell ref="AC8:AF8"/>
    <mergeCell ref="AG8:AJ8"/>
    <mergeCell ref="AK8:AN8"/>
    <mergeCell ref="AO8:AR8"/>
    <mergeCell ref="AS8:AV8"/>
    <mergeCell ref="AW8:AZ8"/>
    <mergeCell ref="BA8:BD8"/>
    <mergeCell ref="BE8:BH8"/>
    <mergeCell ref="BI8:BL8"/>
    <mergeCell ref="BM8:BP8"/>
    <mergeCell ref="BQ8:BT8"/>
    <mergeCell ref="DQ8:DT8"/>
    <mergeCell ref="BY8:CB8"/>
    <mergeCell ref="CC8:CF8"/>
    <mergeCell ref="CG8:CJ8"/>
    <mergeCell ref="CK8:CN8"/>
    <mergeCell ref="CO8:CR8"/>
    <mergeCell ref="CS8:CV8"/>
    <mergeCell ref="CW8:CZ8"/>
    <mergeCell ref="DA8:DD8"/>
    <mergeCell ref="DE8:DH8"/>
    <mergeCell ref="DI8:DL8"/>
    <mergeCell ref="DM8:DP8"/>
    <mergeCell ref="FM8:FP8"/>
    <mergeCell ref="DU8:DX8"/>
    <mergeCell ref="DY8:EB8"/>
    <mergeCell ref="EC8:EF8"/>
    <mergeCell ref="EG8:EJ8"/>
    <mergeCell ref="EK8:EN8"/>
    <mergeCell ref="EO8:ER8"/>
    <mergeCell ref="IS8:IV8"/>
    <mergeCell ref="C9:D9"/>
    <mergeCell ref="A11:B11"/>
    <mergeCell ref="F19:H19"/>
    <mergeCell ref="HM8:HP8"/>
    <mergeCell ref="HQ8:HT8"/>
    <mergeCell ref="HU8:HX8"/>
    <mergeCell ref="HY8:IB8"/>
    <mergeCell ref="IC8:IF8"/>
    <mergeCell ref="IG8:IJ8"/>
    <mergeCell ref="GO8:GR8"/>
    <mergeCell ref="GS8:GV8"/>
    <mergeCell ref="GW8:GZ8"/>
    <mergeCell ref="HA8:HD8"/>
    <mergeCell ref="HE8:HH8"/>
    <mergeCell ref="HI8:HL8"/>
    <mergeCell ref="C26:D26"/>
    <mergeCell ref="C27:D27"/>
    <mergeCell ref="C33:D33"/>
    <mergeCell ref="IK8:IN8"/>
    <mergeCell ref="IO8:IR8"/>
    <mergeCell ref="FQ8:FT8"/>
    <mergeCell ref="FU8:FX8"/>
    <mergeCell ref="FY8:GB8"/>
    <mergeCell ref="GC8:GF8"/>
    <mergeCell ref="GG8:GJ8"/>
    <mergeCell ref="GK8:GN8"/>
    <mergeCell ref="ES8:EV8"/>
    <mergeCell ref="EW8:EZ8"/>
    <mergeCell ref="FA8:FD8"/>
    <mergeCell ref="FE8:FH8"/>
    <mergeCell ref="FI8:FL8"/>
  </mergeCells>
  <pageMargins left="0.86" right="0.49" top="0.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14</vt:i4>
      </vt:variant>
    </vt:vector>
  </HeadingPairs>
  <TitlesOfParts>
    <vt:vector size="40" baseType="lpstr">
      <vt:lpstr>NĐ31-Biểu 49</vt:lpstr>
      <vt:lpstr>NĐ31- Biểu 48- cân đối 2025</vt:lpstr>
      <vt:lpstr>NĐ31- Biểu 50</vt:lpstr>
      <vt:lpstr>NĐ31- Biểu 51- QT chi-lĩnh vưc</vt:lpstr>
      <vt:lpstr>NĐ31- Biểu 52- QT chi</vt:lpstr>
      <vt:lpstr>NĐ31- Biểu 53</vt:lpstr>
      <vt:lpstr>NĐ31- Biểu 54- QT chi-cq</vt:lpstr>
      <vt:lpstr>NĐ31- Biểu 55</vt:lpstr>
      <vt:lpstr>NĐ31- Biểu 56-QT chi TX-cq</vt:lpstr>
      <vt:lpstr>NĐ31- Biểu 57-QT chi TX-nguồn</vt:lpstr>
      <vt:lpstr>NĐ31- Biểu 58</vt:lpstr>
      <vt:lpstr>NĐ31- Biểu 59</vt:lpstr>
      <vt:lpstr>NĐ31- Biểu số 58</vt:lpstr>
      <vt:lpstr>NĐ 31- Biểu 59</vt:lpstr>
      <vt:lpstr>NĐ 31- Biểu 60</vt:lpstr>
      <vt:lpstr>TT342-Biểu 60-ok</vt:lpstr>
      <vt:lpstr>TT342- Biểu 61-ok</vt:lpstr>
      <vt:lpstr>TT342- Biểu 62-ok</vt:lpstr>
      <vt:lpstr>TT342- Biểu 63</vt:lpstr>
      <vt:lpstr>TT 342- Biểu 64</vt:lpstr>
      <vt:lpstr>TT342- Biểu 66</vt:lpstr>
      <vt:lpstr>TT342-Biểu 67</vt:lpstr>
      <vt:lpstr>TT342- Biểu 68-ok</vt:lpstr>
      <vt:lpstr>TT342- Biểu 69</vt:lpstr>
      <vt:lpstr>TT342- Biểu 70</vt:lpstr>
      <vt:lpstr>Phụ lục 04-ok</vt:lpstr>
      <vt:lpstr>'NĐ31- Biểu 48- cân đối 2025'!Print_Titles</vt:lpstr>
      <vt:lpstr>'NĐ31- Biểu 50'!Print_Titles</vt:lpstr>
      <vt:lpstr>'NĐ31- Biểu 52- QT chi'!Print_Titles</vt:lpstr>
      <vt:lpstr>'NĐ31- Biểu 53'!Print_Titles</vt:lpstr>
      <vt:lpstr>'NĐ31- Biểu 54- QT chi-cq'!Print_Titles</vt:lpstr>
      <vt:lpstr>'NĐ31- Biểu 56-QT chi TX-cq'!Print_Titles</vt:lpstr>
      <vt:lpstr>'NĐ31- Biểu 57-QT chi TX-nguồn'!Print_Titles</vt:lpstr>
      <vt:lpstr>'NĐ31-Biểu 49'!Print_Titles</vt:lpstr>
      <vt:lpstr>'TT 342- Biểu 64'!Print_Titles</vt:lpstr>
      <vt:lpstr>'TT342- Biểu 61-ok'!Print_Titles</vt:lpstr>
      <vt:lpstr>'TT342- Biểu 62-ok'!Print_Titles</vt:lpstr>
      <vt:lpstr>'TT342- Biểu 63'!Print_Titles</vt:lpstr>
      <vt:lpstr>'TT342- Biểu 66'!Print_Titles</vt:lpstr>
      <vt:lpstr>'TT342- Biểu 69'!Print_Titles</vt:lpstr>
    </vt:vector>
  </TitlesOfParts>
  <Company>BAN QUYEN 21AK22.COM &amp; HIENPC.COM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Administrator</cp:lastModifiedBy>
  <cp:lastPrinted>2026-04-09T10:20:21Z</cp:lastPrinted>
  <dcterms:created xsi:type="dcterms:W3CDTF">2025-02-21T13:41:12Z</dcterms:created>
  <dcterms:modified xsi:type="dcterms:W3CDTF">2026-04-09T10:21:47Z</dcterms:modified>
</cp:coreProperties>
</file>